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320" yWindow="120" windowWidth="26720" windowHeight="11680"/>
  </bookViews>
  <sheets>
    <sheet name="BLANK" sheetId="1" r:id="rId1"/>
    <sheet name="Sample"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16" i="3" l="1"/>
  <c r="C16" i="3"/>
  <c r="D16" i="3"/>
  <c r="G16" i="3"/>
  <c r="K16" i="3"/>
  <c r="N16" i="3"/>
  <c r="E16" i="3"/>
  <c r="O14" i="3"/>
  <c r="E14" i="3"/>
  <c r="D14" i="3"/>
  <c r="C14" i="3"/>
  <c r="G14" i="3"/>
  <c r="K14" i="3"/>
  <c r="N14" i="3"/>
  <c r="O12" i="3"/>
  <c r="C12" i="3"/>
  <c r="F12" i="3"/>
  <c r="E12" i="3"/>
  <c r="D12" i="3"/>
  <c r="O10" i="3"/>
  <c r="C10" i="3"/>
  <c r="F10" i="3"/>
  <c r="E10" i="3"/>
  <c r="D10" i="3"/>
  <c r="O8" i="3"/>
  <c r="G8" i="3"/>
  <c r="K8" i="3"/>
  <c r="N8" i="3"/>
  <c r="F8" i="3"/>
  <c r="C16" i="2"/>
  <c r="D16" i="2"/>
  <c r="E16" i="2"/>
  <c r="F16" i="2"/>
  <c r="G16" i="2"/>
  <c r="H16" i="2"/>
  <c r="K16" i="2"/>
  <c r="M16" i="2"/>
  <c r="O16" i="2"/>
  <c r="N16" i="2"/>
  <c r="I16" i="2"/>
  <c r="Q16" i="2"/>
  <c r="R16" i="2"/>
  <c r="S16" i="2"/>
  <c r="U16" i="2"/>
  <c r="W16" i="2"/>
  <c r="C14" i="2"/>
  <c r="D14" i="2"/>
  <c r="E14" i="2"/>
  <c r="F14" i="2"/>
  <c r="G14" i="2"/>
  <c r="H14" i="2"/>
  <c r="K14" i="2"/>
  <c r="M14" i="2"/>
  <c r="O14" i="2"/>
  <c r="N14" i="2"/>
  <c r="I14" i="2"/>
  <c r="Q14" i="2"/>
  <c r="R14" i="2"/>
  <c r="S14" i="2"/>
  <c r="U14" i="2"/>
  <c r="C12" i="2"/>
  <c r="D12" i="2"/>
  <c r="E12" i="2"/>
  <c r="F12" i="2"/>
  <c r="G12" i="2"/>
  <c r="H12" i="2"/>
  <c r="K12" i="2"/>
  <c r="M12" i="2"/>
  <c r="O12" i="2"/>
  <c r="N12" i="2"/>
  <c r="I12" i="2"/>
  <c r="Q12" i="2"/>
  <c r="R12" i="2"/>
  <c r="S12" i="2"/>
  <c r="U12" i="2"/>
  <c r="W12" i="2"/>
  <c r="C10" i="2"/>
  <c r="D10" i="2"/>
  <c r="E10" i="2"/>
  <c r="F10" i="2"/>
  <c r="G10" i="2"/>
  <c r="H10" i="2"/>
  <c r="K10" i="2"/>
  <c r="M10" i="2"/>
  <c r="O10" i="2"/>
  <c r="N10" i="2"/>
  <c r="I10" i="2"/>
  <c r="Q10" i="2"/>
  <c r="R10" i="2"/>
  <c r="S10" i="2"/>
  <c r="U10" i="2"/>
  <c r="W10" i="2"/>
  <c r="W14" i="2"/>
  <c r="O8" i="2"/>
  <c r="G8" i="2"/>
  <c r="K8" i="2"/>
  <c r="N8" i="2"/>
  <c r="F8" i="2"/>
  <c r="H8" i="2"/>
  <c r="P14" i="3"/>
  <c r="P8" i="3"/>
  <c r="F16" i="3"/>
  <c r="H16" i="3"/>
  <c r="G10" i="3"/>
  <c r="H10" i="3"/>
  <c r="P16" i="3"/>
  <c r="H8" i="3"/>
  <c r="K10" i="3"/>
  <c r="N10" i="3"/>
  <c r="G12" i="3"/>
  <c r="K12" i="3"/>
  <c r="N12" i="3"/>
  <c r="P12" i="3"/>
  <c r="F14" i="3"/>
  <c r="H14" i="3"/>
  <c r="P8" i="2"/>
  <c r="M8" i="2"/>
  <c r="I8" i="2"/>
  <c r="Q8" i="2"/>
  <c r="O16" i="1"/>
  <c r="E16" i="1"/>
  <c r="D16" i="1"/>
  <c r="C16" i="1"/>
  <c r="O14" i="1"/>
  <c r="E14" i="1"/>
  <c r="D14" i="1"/>
  <c r="C14" i="1"/>
  <c r="F14" i="1"/>
  <c r="O12" i="1"/>
  <c r="E12" i="1"/>
  <c r="D12" i="1"/>
  <c r="C12" i="1"/>
  <c r="F12" i="1"/>
  <c r="O10" i="1"/>
  <c r="E10" i="1"/>
  <c r="D10" i="1"/>
  <c r="C10" i="1"/>
  <c r="F10" i="1"/>
  <c r="O8" i="1"/>
  <c r="G8" i="1"/>
  <c r="K8" i="1"/>
  <c r="N8" i="1"/>
  <c r="F8" i="1"/>
  <c r="M10" i="3"/>
  <c r="I10" i="3"/>
  <c r="Q10" i="3"/>
  <c r="P10" i="3"/>
  <c r="I16" i="3"/>
  <c r="Q16" i="3"/>
  <c r="M16" i="3"/>
  <c r="M8" i="3"/>
  <c r="I8" i="3"/>
  <c r="Q8" i="3"/>
  <c r="H12" i="3"/>
  <c r="M14" i="3"/>
  <c r="I14" i="3"/>
  <c r="Q14" i="3"/>
  <c r="R8" i="2"/>
  <c r="S8" i="2"/>
  <c r="U8" i="2"/>
  <c r="W8" i="2"/>
  <c r="P16" i="2"/>
  <c r="P12" i="2"/>
  <c r="P14" i="2"/>
  <c r="P10" i="2"/>
  <c r="G10" i="1"/>
  <c r="K10" i="1"/>
  <c r="N10" i="1"/>
  <c r="P10" i="1"/>
  <c r="G12" i="1"/>
  <c r="K12" i="1"/>
  <c r="N12" i="1"/>
  <c r="P12" i="1"/>
  <c r="H8" i="1"/>
  <c r="M8" i="1"/>
  <c r="P8" i="1"/>
  <c r="G14" i="1"/>
  <c r="K14" i="1"/>
  <c r="N14" i="1"/>
  <c r="P14" i="1"/>
  <c r="F16" i="1"/>
  <c r="G16" i="1"/>
  <c r="K16" i="1"/>
  <c r="N16" i="1"/>
  <c r="P16" i="1"/>
  <c r="R14" i="3"/>
  <c r="S14" i="3"/>
  <c r="U14" i="3"/>
  <c r="W14" i="3"/>
  <c r="I12" i="3"/>
  <c r="Q12" i="3"/>
  <c r="M12" i="3"/>
  <c r="R10" i="3"/>
  <c r="S10" i="3"/>
  <c r="U10" i="3"/>
  <c r="W10" i="3"/>
  <c r="R8" i="3"/>
  <c r="S8" i="3"/>
  <c r="U8" i="3"/>
  <c r="W8" i="3"/>
  <c r="R16" i="3"/>
  <c r="S16" i="3"/>
  <c r="U16" i="3"/>
  <c r="W16" i="3"/>
  <c r="H12" i="1"/>
  <c r="I12" i="1"/>
  <c r="Q12" i="1"/>
  <c r="H10" i="1"/>
  <c r="M10" i="1"/>
  <c r="I8" i="1"/>
  <c r="Q8" i="1"/>
  <c r="R8" i="1"/>
  <c r="S8" i="1"/>
  <c r="U8" i="1"/>
  <c r="W8" i="1"/>
  <c r="H16" i="1"/>
  <c r="M16" i="1"/>
  <c r="H14" i="1"/>
  <c r="M12" i="1"/>
  <c r="R12" i="1"/>
  <c r="S12" i="1"/>
  <c r="R12" i="3"/>
  <c r="S12" i="3"/>
  <c r="U12" i="3"/>
  <c r="W12" i="3"/>
  <c r="I16" i="1"/>
  <c r="Q16" i="1"/>
  <c r="R16" i="1"/>
  <c r="S16" i="1"/>
  <c r="I10" i="1"/>
  <c r="Q10" i="1"/>
  <c r="R10" i="1"/>
  <c r="S10" i="1"/>
  <c r="U10" i="1"/>
  <c r="W10" i="1"/>
  <c r="M14" i="1"/>
  <c r="I14" i="1"/>
  <c r="Q14" i="1"/>
  <c r="U16" i="1"/>
  <c r="W16" i="1"/>
  <c r="U12" i="1"/>
  <c r="W12" i="1"/>
  <c r="R14" i="1"/>
  <c r="S14" i="1"/>
  <c r="U14" i="1"/>
  <c r="W14" i="1"/>
</calcChain>
</file>

<file path=xl/comments1.xml><?xml version="1.0" encoding="utf-8"?>
<comments xmlns="http://schemas.openxmlformats.org/spreadsheetml/2006/main">
  <authors>
    <author>Nathan Gaspard</author>
  </authors>
  <commentList>
    <comment ref="D6" authorId="0">
      <text>
        <r>
          <rPr>
            <b/>
            <sz val="9"/>
            <color indexed="81"/>
            <rFont val="Tahoma"/>
            <family val="2"/>
          </rPr>
          <t>Nathan Gaspard:</t>
        </r>
        <r>
          <rPr>
            <sz val="9"/>
            <color indexed="81"/>
            <rFont val="Tahoma"/>
            <family val="2"/>
          </rPr>
          <t xml:space="preserve">
This is deducted - No density bonus for Wetlands
</t>
        </r>
      </text>
    </comment>
    <comment ref="E6" authorId="0">
      <text>
        <r>
          <rPr>
            <b/>
            <sz val="9"/>
            <color indexed="81"/>
            <rFont val="Tahoma"/>
            <family val="2"/>
          </rPr>
          <t>Nathan Gaspard:</t>
        </r>
        <r>
          <rPr>
            <sz val="9"/>
            <color indexed="81"/>
            <rFont val="Tahoma"/>
            <family val="2"/>
          </rPr>
          <t xml:space="preserve">
No OS credit given for retention areas</t>
        </r>
      </text>
    </comment>
    <comment ref="G6" authorId="0">
      <text>
        <r>
          <rPr>
            <b/>
            <sz val="9"/>
            <color indexed="81"/>
            <rFont val="Tahoma"/>
            <family val="2"/>
          </rPr>
          <t>Nathan Gaspard:</t>
        </r>
        <r>
          <rPr>
            <sz val="9"/>
            <color indexed="81"/>
            <rFont val="Tahoma"/>
            <family val="2"/>
          </rPr>
          <t xml:space="preserve">
The percentage is figured on the developable area - gross minus wetland. Does not credit infrastructure </t>
        </r>
      </text>
    </comment>
    <comment ref="H6" authorId="0">
      <text>
        <r>
          <rPr>
            <b/>
            <sz val="9"/>
            <color indexed="81"/>
            <rFont val="Tahoma"/>
            <family val="2"/>
          </rPr>
          <t>Nathan Gaspard:</t>
        </r>
        <r>
          <rPr>
            <sz val="9"/>
            <color indexed="81"/>
            <rFont val="Tahoma"/>
            <family val="2"/>
          </rPr>
          <t xml:space="preserve">
Gross minus wetland minus infrastructure minus required OS</t>
        </r>
      </text>
    </comment>
    <comment ref="I6" authorId="0">
      <text>
        <r>
          <rPr>
            <b/>
            <sz val="9"/>
            <color indexed="81"/>
            <rFont val="Tahoma"/>
            <family val="2"/>
          </rPr>
          <t>Nathan Gaspard:</t>
        </r>
        <r>
          <rPr>
            <sz val="9"/>
            <color indexed="81"/>
            <rFont val="Tahoma"/>
            <family val="2"/>
          </rPr>
          <t xml:space="preserve">
Basedupon adopted Land Use Plan
</t>
        </r>
      </text>
    </comment>
    <comment ref="J6" authorId="0">
      <text>
        <r>
          <rPr>
            <b/>
            <sz val="9"/>
            <color indexed="81"/>
            <rFont val="Tahoma"/>
            <family val="2"/>
          </rPr>
          <t>Nathan Gaspard:</t>
        </r>
        <r>
          <rPr>
            <sz val="9"/>
            <color indexed="81"/>
            <rFont val="Tahoma"/>
            <family val="2"/>
          </rPr>
          <t xml:space="preserve">
This includes: required open space and voluntary amenity Open Space areas that do comply with Open Space Standards.  It does not include:  wetlands, detention pond areas, forested open spaces to be conserved, infrastructure R.O.W., nor open space that does not comply with Open Space Standards</t>
        </r>
      </text>
    </comment>
    <comment ref="K6" authorId="0">
      <text>
        <r>
          <rPr>
            <b/>
            <sz val="9"/>
            <color indexed="81"/>
            <rFont val="Tahoma"/>
            <family val="2"/>
          </rPr>
          <t>Nathan Gaspard:</t>
        </r>
        <r>
          <rPr>
            <sz val="9"/>
            <color indexed="81"/>
            <rFont val="Tahoma"/>
            <family val="2"/>
          </rPr>
          <t xml:space="preserve">
Auto-calculation - includes voluntary amenity Open Space areas that do comply with Open Space Standards less the required 10% Open Space.
</t>
        </r>
      </text>
    </comment>
    <comment ref="L6" authorId="0">
      <text>
        <r>
          <rPr>
            <b/>
            <sz val="9"/>
            <color indexed="81"/>
            <rFont val="Tahoma"/>
            <family val="2"/>
          </rPr>
          <t>Nathan Gaspard:</t>
        </r>
        <r>
          <rPr>
            <sz val="9"/>
            <color indexed="81"/>
            <rFont val="Tahoma"/>
            <family val="2"/>
          </rPr>
          <t xml:space="preserve">
Forested Open Space to be conserved includes areas with established woodlands with mature trees that also complies with Open Space Standards.  Additional density bonus is provided for acres conserved in its original condition.</t>
        </r>
      </text>
    </comment>
    <comment ref="M6" authorId="0">
      <text>
        <r>
          <rPr>
            <b/>
            <sz val="9"/>
            <color indexed="81"/>
            <rFont val="Tahoma"/>
            <family val="2"/>
          </rPr>
          <t>Nathan Gaspard:</t>
        </r>
        <r>
          <rPr>
            <sz val="9"/>
            <color indexed="81"/>
            <rFont val="Tahoma"/>
            <family val="2"/>
          </rPr>
          <t xml:space="preserve">
Gross acres less all qualified open space, forest, wetlands and ROW. </t>
        </r>
      </text>
    </comment>
    <comment ref="N6" authorId="0">
      <text>
        <r>
          <rPr>
            <b/>
            <sz val="9"/>
            <color indexed="81"/>
            <rFont val="Tahoma"/>
            <family val="2"/>
          </rPr>
          <t>Nathan Gaspard:</t>
        </r>
        <r>
          <rPr>
            <sz val="9"/>
            <color indexed="81"/>
            <rFont val="Tahoma"/>
            <family val="2"/>
          </rPr>
          <t xml:space="preserve">
Bonus= Acres above 10% x target density units per acre / 2
</t>
        </r>
      </text>
    </comment>
    <comment ref="O6" authorId="0">
      <text>
        <r>
          <rPr>
            <b/>
            <sz val="9"/>
            <color indexed="81"/>
            <rFont val="Tahoma"/>
            <family val="2"/>
          </rPr>
          <t>Nathan Gaspard:</t>
        </r>
        <r>
          <rPr>
            <sz val="9"/>
            <color indexed="81"/>
            <rFont val="Tahoma"/>
            <family val="2"/>
          </rPr>
          <t xml:space="preserve">
Bonus= Forest Acres  x target density units per acre / 1.5</t>
        </r>
      </text>
    </comment>
    <comment ref="Q6" authorId="0">
      <text>
        <r>
          <rPr>
            <b/>
            <sz val="9"/>
            <color indexed="81"/>
            <rFont val="Tahoma"/>
            <family val="2"/>
          </rPr>
          <t>Nathan Gaspard:</t>
        </r>
        <r>
          <rPr>
            <sz val="9"/>
            <color indexed="81"/>
            <rFont val="Tahoma"/>
            <family val="2"/>
          </rPr>
          <t xml:space="preserve">
Equals desired net density + bonus units</t>
        </r>
      </text>
    </comment>
    <comment ref="R6" authorId="0">
      <text>
        <r>
          <rPr>
            <b/>
            <sz val="9"/>
            <color indexed="81"/>
            <rFont val="Tahoma"/>
            <family val="2"/>
          </rPr>
          <t>Nathan Gaspard:</t>
        </r>
        <r>
          <rPr>
            <sz val="9"/>
            <color indexed="81"/>
            <rFont val="Tahoma"/>
            <family val="2"/>
          </rPr>
          <t xml:space="preserve">
Minimum lot size for R3a to be .10 acres
</t>
        </r>
      </text>
    </comment>
    <comment ref="C24" authorId="0">
      <text>
        <r>
          <rPr>
            <b/>
            <sz val="9"/>
            <color indexed="81"/>
            <rFont val="Tahoma"/>
            <family val="2"/>
          </rPr>
          <t>Nathan Gaspard:</t>
        </r>
        <r>
          <rPr>
            <sz val="9"/>
            <color indexed="81"/>
            <rFont val="Tahoma"/>
            <family val="2"/>
          </rPr>
          <t xml:space="preserve">
Click on these for explanations
</t>
        </r>
      </text>
    </comment>
  </commentList>
</comments>
</file>

<file path=xl/comments2.xml><?xml version="1.0" encoding="utf-8"?>
<comments xmlns="http://schemas.openxmlformats.org/spreadsheetml/2006/main">
  <authors>
    <author>Nathan Gaspard</author>
  </authors>
  <commentList>
    <comment ref="D6" authorId="0">
      <text>
        <r>
          <rPr>
            <b/>
            <sz val="9"/>
            <color indexed="81"/>
            <rFont val="Tahoma"/>
            <family val="2"/>
          </rPr>
          <t>Nathan Gaspard:</t>
        </r>
        <r>
          <rPr>
            <sz val="9"/>
            <color indexed="81"/>
            <rFont val="Tahoma"/>
            <family val="2"/>
          </rPr>
          <t xml:space="preserve">
This is deducted - No density bonus for Wetlands
</t>
        </r>
      </text>
    </comment>
    <comment ref="E6" authorId="0">
      <text>
        <r>
          <rPr>
            <b/>
            <sz val="9"/>
            <color indexed="81"/>
            <rFont val="Tahoma"/>
            <family val="2"/>
          </rPr>
          <t>Nathan Gaspard:</t>
        </r>
        <r>
          <rPr>
            <sz val="9"/>
            <color indexed="81"/>
            <rFont val="Tahoma"/>
            <family val="2"/>
          </rPr>
          <t xml:space="preserve">
No OS credit given for retention areas</t>
        </r>
      </text>
    </comment>
    <comment ref="G6" authorId="0">
      <text>
        <r>
          <rPr>
            <b/>
            <sz val="9"/>
            <color indexed="81"/>
            <rFont val="Tahoma"/>
            <family val="2"/>
          </rPr>
          <t>Nathan Gaspard:</t>
        </r>
        <r>
          <rPr>
            <sz val="9"/>
            <color indexed="81"/>
            <rFont val="Tahoma"/>
            <family val="2"/>
          </rPr>
          <t xml:space="preserve">
The percentage is figured on the developable area - gross minus wetland. Does not credit infrastructure </t>
        </r>
      </text>
    </comment>
    <comment ref="H6" authorId="0">
      <text>
        <r>
          <rPr>
            <b/>
            <sz val="9"/>
            <color indexed="81"/>
            <rFont val="Tahoma"/>
            <family val="2"/>
          </rPr>
          <t>Nathan Gaspard:</t>
        </r>
        <r>
          <rPr>
            <sz val="9"/>
            <color indexed="81"/>
            <rFont val="Tahoma"/>
            <family val="2"/>
          </rPr>
          <t xml:space="preserve">
Gross minus wetland minus infrastructure minus required OS</t>
        </r>
      </text>
    </comment>
    <comment ref="I6" authorId="0">
      <text>
        <r>
          <rPr>
            <b/>
            <sz val="9"/>
            <color indexed="81"/>
            <rFont val="Tahoma"/>
            <family val="2"/>
          </rPr>
          <t>Nathan Gaspard:</t>
        </r>
        <r>
          <rPr>
            <sz val="9"/>
            <color indexed="81"/>
            <rFont val="Tahoma"/>
            <family val="2"/>
          </rPr>
          <t xml:space="preserve">
Basedupon adopted Land Use Plan
</t>
        </r>
      </text>
    </comment>
    <comment ref="J6" authorId="0">
      <text>
        <r>
          <rPr>
            <b/>
            <sz val="9"/>
            <color indexed="81"/>
            <rFont val="Tahoma"/>
            <family val="2"/>
          </rPr>
          <t>Nathan Gaspard:</t>
        </r>
        <r>
          <rPr>
            <sz val="9"/>
            <color indexed="81"/>
            <rFont val="Tahoma"/>
            <family val="2"/>
          </rPr>
          <t xml:space="preserve">
This includes: required open space and voluntary amenity Open Space areas that do comply with Open Space Standards.  It does not include:  wetlands, detention pond areas, forested open spaces to be conserved, infrastructure R.O.W., nor open space that does not comply with Open Space Standards</t>
        </r>
      </text>
    </comment>
    <comment ref="K6" authorId="0">
      <text>
        <r>
          <rPr>
            <b/>
            <sz val="9"/>
            <color indexed="81"/>
            <rFont val="Tahoma"/>
            <family val="2"/>
          </rPr>
          <t>Nathan Gaspard:</t>
        </r>
        <r>
          <rPr>
            <sz val="9"/>
            <color indexed="81"/>
            <rFont val="Tahoma"/>
            <family val="2"/>
          </rPr>
          <t xml:space="preserve">
Auto-calculation - includes voluntary amenity Open Space areas that do comply with Open Space Standards less the required 10% Open Space.
</t>
        </r>
      </text>
    </comment>
    <comment ref="L6" authorId="0">
      <text>
        <r>
          <rPr>
            <b/>
            <sz val="9"/>
            <color indexed="81"/>
            <rFont val="Tahoma"/>
            <family val="2"/>
          </rPr>
          <t>Nathan Gaspard:</t>
        </r>
        <r>
          <rPr>
            <sz val="9"/>
            <color indexed="81"/>
            <rFont val="Tahoma"/>
            <family val="2"/>
          </rPr>
          <t xml:space="preserve">
Forested Open Space to be conserved includes areas with established woodlands with mature trees that also complies with Open Space Standards.  Additional density bonus is provided for acres conserved in its original condition.</t>
        </r>
      </text>
    </comment>
    <comment ref="M6" authorId="0">
      <text>
        <r>
          <rPr>
            <b/>
            <sz val="9"/>
            <color indexed="81"/>
            <rFont val="Tahoma"/>
            <family val="2"/>
          </rPr>
          <t>Nathan Gaspard:</t>
        </r>
        <r>
          <rPr>
            <sz val="9"/>
            <color indexed="81"/>
            <rFont val="Tahoma"/>
            <family val="2"/>
          </rPr>
          <t xml:space="preserve">
Gross acres less all qualified open space, forest, wetlands and ROW. </t>
        </r>
      </text>
    </comment>
    <comment ref="N6" authorId="0">
      <text>
        <r>
          <rPr>
            <b/>
            <sz val="9"/>
            <color indexed="81"/>
            <rFont val="Tahoma"/>
            <family val="2"/>
          </rPr>
          <t>Nathan Gaspard:</t>
        </r>
        <r>
          <rPr>
            <sz val="9"/>
            <color indexed="81"/>
            <rFont val="Tahoma"/>
            <family val="2"/>
          </rPr>
          <t xml:space="preserve">
Bonus= Acres above 10% x target density units per acre / 2
</t>
        </r>
      </text>
    </comment>
    <comment ref="O6" authorId="0">
      <text>
        <r>
          <rPr>
            <b/>
            <sz val="9"/>
            <color indexed="81"/>
            <rFont val="Tahoma"/>
            <family val="2"/>
          </rPr>
          <t>Nathan Gaspard:</t>
        </r>
        <r>
          <rPr>
            <sz val="9"/>
            <color indexed="81"/>
            <rFont val="Tahoma"/>
            <family val="2"/>
          </rPr>
          <t xml:space="preserve">
Bonus= Forest Acres  x target density units per acre / 1.5</t>
        </r>
      </text>
    </comment>
    <comment ref="Q6" authorId="0">
      <text>
        <r>
          <rPr>
            <b/>
            <sz val="9"/>
            <color indexed="81"/>
            <rFont val="Tahoma"/>
            <family val="2"/>
          </rPr>
          <t>Nathan Gaspard:</t>
        </r>
        <r>
          <rPr>
            <sz val="9"/>
            <color indexed="81"/>
            <rFont val="Tahoma"/>
            <family val="2"/>
          </rPr>
          <t xml:space="preserve">
Equals desired net density + bonus units</t>
        </r>
      </text>
    </comment>
    <comment ref="R6" authorId="0">
      <text>
        <r>
          <rPr>
            <b/>
            <sz val="9"/>
            <color indexed="81"/>
            <rFont val="Tahoma"/>
            <family val="2"/>
          </rPr>
          <t>Nathan Gaspard:</t>
        </r>
        <r>
          <rPr>
            <sz val="9"/>
            <color indexed="81"/>
            <rFont val="Tahoma"/>
            <family val="2"/>
          </rPr>
          <t xml:space="preserve">
Minimum lot size for R3a to be .10 acres
</t>
        </r>
      </text>
    </comment>
    <comment ref="C24" authorId="0">
      <text>
        <r>
          <rPr>
            <b/>
            <sz val="9"/>
            <color indexed="81"/>
            <rFont val="Tahoma"/>
            <family val="2"/>
          </rPr>
          <t>Nathan Gaspard:</t>
        </r>
        <r>
          <rPr>
            <sz val="9"/>
            <color indexed="81"/>
            <rFont val="Tahoma"/>
            <family val="2"/>
          </rPr>
          <t xml:space="preserve">
Click on these for explanations
</t>
        </r>
      </text>
    </comment>
  </commentList>
</comments>
</file>

<file path=xl/comments3.xml><?xml version="1.0" encoding="utf-8"?>
<comments xmlns="http://schemas.openxmlformats.org/spreadsheetml/2006/main">
  <authors>
    <author>Nathan Gaspard</author>
  </authors>
  <commentList>
    <comment ref="D6" authorId="0">
      <text>
        <r>
          <rPr>
            <b/>
            <sz val="9"/>
            <color indexed="81"/>
            <rFont val="Tahoma"/>
            <family val="2"/>
          </rPr>
          <t>Nathan Gaspard:</t>
        </r>
        <r>
          <rPr>
            <sz val="9"/>
            <color indexed="81"/>
            <rFont val="Tahoma"/>
            <family val="2"/>
          </rPr>
          <t xml:space="preserve">
This is deducted - No density bonus for Wetlands
</t>
        </r>
      </text>
    </comment>
    <comment ref="E6" authorId="0">
      <text>
        <r>
          <rPr>
            <b/>
            <sz val="9"/>
            <color indexed="81"/>
            <rFont val="Tahoma"/>
            <family val="2"/>
          </rPr>
          <t>Nathan Gaspard:</t>
        </r>
        <r>
          <rPr>
            <sz val="9"/>
            <color indexed="81"/>
            <rFont val="Tahoma"/>
            <family val="2"/>
          </rPr>
          <t xml:space="preserve">
No OS credit given for retention areas</t>
        </r>
      </text>
    </comment>
    <comment ref="G6" authorId="0">
      <text>
        <r>
          <rPr>
            <b/>
            <sz val="9"/>
            <color indexed="81"/>
            <rFont val="Tahoma"/>
            <family val="2"/>
          </rPr>
          <t>Nathan Gaspard:</t>
        </r>
        <r>
          <rPr>
            <sz val="9"/>
            <color indexed="81"/>
            <rFont val="Tahoma"/>
            <family val="2"/>
          </rPr>
          <t xml:space="preserve">
The percentage is figured on the developable area - gross minus wetland. Does not credit infrastructure </t>
        </r>
      </text>
    </comment>
    <comment ref="H6" authorId="0">
      <text>
        <r>
          <rPr>
            <b/>
            <sz val="9"/>
            <color indexed="81"/>
            <rFont val="Tahoma"/>
            <family val="2"/>
          </rPr>
          <t>Nathan Gaspard:</t>
        </r>
        <r>
          <rPr>
            <sz val="9"/>
            <color indexed="81"/>
            <rFont val="Tahoma"/>
            <family val="2"/>
          </rPr>
          <t xml:space="preserve">
Gross minus wetland minus infrastructure minus required OS</t>
        </r>
      </text>
    </comment>
    <comment ref="I6" authorId="0">
      <text>
        <r>
          <rPr>
            <b/>
            <sz val="9"/>
            <color indexed="81"/>
            <rFont val="Tahoma"/>
            <family val="2"/>
          </rPr>
          <t>Nathan Gaspard:</t>
        </r>
        <r>
          <rPr>
            <sz val="9"/>
            <color indexed="81"/>
            <rFont val="Tahoma"/>
            <family val="2"/>
          </rPr>
          <t xml:space="preserve">
Basedupon adopted Land Use Plan
</t>
        </r>
      </text>
    </comment>
    <comment ref="J6" authorId="0">
      <text>
        <r>
          <rPr>
            <b/>
            <sz val="9"/>
            <color indexed="81"/>
            <rFont val="Tahoma"/>
            <family val="2"/>
          </rPr>
          <t>Nathan Gaspard:</t>
        </r>
        <r>
          <rPr>
            <sz val="9"/>
            <color indexed="81"/>
            <rFont val="Tahoma"/>
            <family val="2"/>
          </rPr>
          <t xml:space="preserve">
This includes: required open space and voluntary amenity Open Space areas that do comply with Open Space Standards.  It does not include:  wetlands, detention pond areas, forested open spaces to be conserved, infrastructure R.O.W., nor open space that does not comply with Open Space Standards</t>
        </r>
      </text>
    </comment>
    <comment ref="K6" authorId="0">
      <text>
        <r>
          <rPr>
            <b/>
            <sz val="9"/>
            <color indexed="81"/>
            <rFont val="Tahoma"/>
            <family val="2"/>
          </rPr>
          <t>Nathan Gaspard:</t>
        </r>
        <r>
          <rPr>
            <sz val="9"/>
            <color indexed="81"/>
            <rFont val="Tahoma"/>
            <family val="2"/>
          </rPr>
          <t xml:space="preserve">
Auto-calculation - includes voluntary amenity Open Space areas that do comply with Open Space Standards less the required 10% Open Space.
</t>
        </r>
      </text>
    </comment>
    <comment ref="L6" authorId="0">
      <text>
        <r>
          <rPr>
            <b/>
            <sz val="9"/>
            <color indexed="81"/>
            <rFont val="Tahoma"/>
            <family val="2"/>
          </rPr>
          <t>Nathan Gaspard:</t>
        </r>
        <r>
          <rPr>
            <sz val="9"/>
            <color indexed="81"/>
            <rFont val="Tahoma"/>
            <family val="2"/>
          </rPr>
          <t xml:space="preserve">
Forested Open Space to be conserved includes areas with established woodlands with mature trees that also complies with Open Space Standards.  Additional density bonus is provided for acres conserved in its original condition.</t>
        </r>
      </text>
    </comment>
    <comment ref="M6" authorId="0">
      <text>
        <r>
          <rPr>
            <b/>
            <sz val="9"/>
            <color indexed="81"/>
            <rFont val="Tahoma"/>
            <family val="2"/>
          </rPr>
          <t>Nathan Gaspard:</t>
        </r>
        <r>
          <rPr>
            <sz val="9"/>
            <color indexed="81"/>
            <rFont val="Tahoma"/>
            <family val="2"/>
          </rPr>
          <t xml:space="preserve">
Gross acres less all qualified open space, forest, wetlands and ROW. </t>
        </r>
      </text>
    </comment>
    <comment ref="N6" authorId="0">
      <text>
        <r>
          <rPr>
            <b/>
            <sz val="9"/>
            <color indexed="81"/>
            <rFont val="Tahoma"/>
            <family val="2"/>
          </rPr>
          <t>Nathan Gaspard:</t>
        </r>
        <r>
          <rPr>
            <sz val="9"/>
            <color indexed="81"/>
            <rFont val="Tahoma"/>
            <family val="2"/>
          </rPr>
          <t xml:space="preserve">
Bonus= Acres above 10% x target density units per acre / 2
</t>
        </r>
      </text>
    </comment>
    <comment ref="O6" authorId="0">
      <text>
        <r>
          <rPr>
            <b/>
            <sz val="9"/>
            <color indexed="81"/>
            <rFont val="Tahoma"/>
            <family val="2"/>
          </rPr>
          <t>Nathan Gaspard:</t>
        </r>
        <r>
          <rPr>
            <sz val="9"/>
            <color indexed="81"/>
            <rFont val="Tahoma"/>
            <family val="2"/>
          </rPr>
          <t xml:space="preserve">
Bonus= Forest Acres  x target density units per acre / 1.5</t>
        </r>
      </text>
    </comment>
    <comment ref="Q6" authorId="0">
      <text>
        <r>
          <rPr>
            <b/>
            <sz val="9"/>
            <color indexed="81"/>
            <rFont val="Tahoma"/>
            <family val="2"/>
          </rPr>
          <t>Nathan Gaspard:</t>
        </r>
        <r>
          <rPr>
            <sz val="9"/>
            <color indexed="81"/>
            <rFont val="Tahoma"/>
            <family val="2"/>
          </rPr>
          <t xml:space="preserve">
Equals desired net density + bonus units</t>
        </r>
      </text>
    </comment>
    <comment ref="R6" authorId="0">
      <text>
        <r>
          <rPr>
            <b/>
            <sz val="9"/>
            <color indexed="81"/>
            <rFont val="Tahoma"/>
            <family val="2"/>
          </rPr>
          <t>Nathan Gaspard:</t>
        </r>
        <r>
          <rPr>
            <sz val="9"/>
            <color indexed="81"/>
            <rFont val="Tahoma"/>
            <family val="2"/>
          </rPr>
          <t xml:space="preserve">
Minimum lot size for R3a to be .10 acres
</t>
        </r>
      </text>
    </comment>
    <comment ref="C24" authorId="0">
      <text>
        <r>
          <rPr>
            <b/>
            <sz val="9"/>
            <color indexed="81"/>
            <rFont val="Tahoma"/>
            <family val="2"/>
          </rPr>
          <t>Nathan Gaspard:</t>
        </r>
        <r>
          <rPr>
            <sz val="9"/>
            <color indexed="81"/>
            <rFont val="Tahoma"/>
            <family val="2"/>
          </rPr>
          <t xml:space="preserve">
Click on these for explanations
</t>
        </r>
      </text>
    </comment>
  </commentList>
</comments>
</file>

<file path=xl/sharedStrings.xml><?xml version="1.0" encoding="utf-8"?>
<sst xmlns="http://schemas.openxmlformats.org/spreadsheetml/2006/main" count="135" uniqueCount="37">
  <si>
    <t>NET DENSITY CALCULATION</t>
  </si>
  <si>
    <t>DENSITY BONUS CALCULATION</t>
  </si>
  <si>
    <t>TOTAL UNITS</t>
  </si>
  <si>
    <t>UNIT SIZE</t>
  </si>
  <si>
    <t>Acres</t>
  </si>
  <si>
    <t>Calculation</t>
  </si>
  <si>
    <t>EQUALS</t>
  </si>
  <si>
    <t>Units</t>
  </si>
  <si>
    <t xml:space="preserve">Units </t>
  </si>
  <si>
    <t>Gross Acreage of Parcel</t>
  </si>
  <si>
    <t>Wetlands (acres)</t>
  </si>
  <si>
    <t>Detention Pond Area</t>
  </si>
  <si>
    <t>Minimum Required Open Space (10%)</t>
  </si>
  <si>
    <t>Remaining Acreage</t>
  </si>
  <si>
    <t>Desired Net Density (Units Per Acre)</t>
  </si>
  <si>
    <t>Total Qualified Open Space (non- forested)</t>
  </si>
  <si>
    <t>Qualified Open Space Over 10%</t>
  </si>
  <si>
    <t>Conserved Forested Open Space</t>
  </si>
  <si>
    <t>Net Acreage for Units</t>
  </si>
  <si>
    <t>Open Space Bonus</t>
  </si>
  <si>
    <t>Forest Conservation Bonus</t>
  </si>
  <si>
    <t>Bonus Units</t>
  </si>
  <si>
    <t>Total Units</t>
  </si>
  <si>
    <t>Sq. Ft.</t>
  </si>
  <si>
    <t>Keep between .7 and .5</t>
  </si>
  <si>
    <t>KEY</t>
  </si>
  <si>
    <t xml:space="preserve">Enter factual (or estimated) data in these cells </t>
  </si>
  <si>
    <t xml:space="preserve">These auto-calculation cells cannot be altered </t>
  </si>
  <si>
    <t>Click on these cells for explanation and information</t>
  </si>
  <si>
    <t>This color indicates that lot size is below the minimum acceptable</t>
  </si>
  <si>
    <t>BLANK</t>
  </si>
  <si>
    <t>Estimated Infrastructure R.O.W. (22%)</t>
  </si>
  <si>
    <t>Approx Lot Width  (per code -60ft)</t>
  </si>
  <si>
    <t>Approx Lot Depth (per code -120ft)</t>
  </si>
  <si>
    <t>Acres (minimum .10 ac.)</t>
  </si>
  <si>
    <t>Keep between .5 and .4</t>
  </si>
  <si>
    <t>R3 - 1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</si>
</sst>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4" x14ac:knownFonts="1">
    <font>
      <sz val="11"/>
      <color theme="1"/>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0"/>
      <name val="Calibri"/>
      <family val="2"/>
      <scheme val="minor"/>
    </font>
    <font>
      <sz val="8"/>
      <color theme="1"/>
      <name val="Calibri"/>
      <family val="2"/>
      <scheme val="minor"/>
    </font>
    <font>
      <b/>
      <sz val="8"/>
      <color theme="1"/>
      <name val="Calibri"/>
      <family val="2"/>
      <scheme val="minor"/>
    </font>
    <font>
      <sz val="10"/>
      <color theme="1"/>
      <name val="Calibri"/>
      <family val="2"/>
      <scheme val="minor"/>
    </font>
    <font>
      <b/>
      <sz val="24"/>
      <color theme="1"/>
      <name val="Calibri"/>
      <family val="2"/>
      <scheme val="minor"/>
    </font>
    <font>
      <sz val="9"/>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ck">
        <color theme="4" tint="0.39994506668294322"/>
      </left>
      <right style="thick">
        <color theme="4" tint="0.39994506668294322"/>
      </right>
      <top style="thick">
        <color theme="4" tint="0.39994506668294322"/>
      </top>
      <bottom style="thick">
        <color theme="4" tint="0.39994506668294322"/>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2">
    <xf numFmtId="0" fontId="0" fillId="0" borderId="0"/>
    <xf numFmtId="0" fontId="1" fillId="2" borderId="0" applyNumberFormat="0" applyBorder="0" applyAlignment="0" applyProtection="0"/>
  </cellStyleXfs>
  <cellXfs count="48">
    <xf numFmtId="0" fontId="0" fillId="0" borderId="0" xfId="0"/>
    <xf numFmtId="0" fontId="0" fillId="0" borderId="0" xfId="0" applyProtection="1">
      <protection locked="0"/>
    </xf>
    <xf numFmtId="0" fontId="6" fillId="3" borderId="1" xfId="0" applyFont="1" applyFill="1" applyBorder="1" applyAlignment="1">
      <alignment horizontal="center" vertical="center"/>
    </xf>
    <xf numFmtId="0" fontId="0" fillId="0" borderId="0" xfId="0" applyAlignment="1" applyProtection="1">
      <alignment horizontal="center"/>
      <protection locked="0"/>
    </xf>
    <xf numFmtId="0" fontId="7" fillId="6" borderId="2"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0" fontId="0" fillId="0" borderId="3" xfId="0" applyBorder="1" applyProtection="1">
      <protection locked="0"/>
    </xf>
    <xf numFmtId="0" fontId="0" fillId="0" borderId="2" xfId="0" applyBorder="1" applyProtection="1">
      <protection locked="0"/>
    </xf>
    <xf numFmtId="0" fontId="0" fillId="0" borderId="2" xfId="0" applyBorder="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4" xfId="0" applyNumberFormat="1" applyFill="1" applyBorder="1" applyAlignment="1" applyProtection="1">
      <alignment horizontal="center" vertical="center"/>
      <protection locked="0"/>
    </xf>
    <xf numFmtId="164" fontId="0" fillId="7" borderId="5" xfId="0" applyNumberFormat="1" applyFill="1" applyBorder="1" applyAlignment="1" applyProtection="1">
      <alignment horizontal="center" vertical="center"/>
    </xf>
    <xf numFmtId="164" fontId="0" fillId="7" borderId="2" xfId="0" applyNumberFormat="1" applyFill="1" applyBorder="1" applyAlignment="1" applyProtection="1">
      <alignment horizontal="center" vertical="center"/>
    </xf>
    <xf numFmtId="164" fontId="0" fillId="7" borderId="6" xfId="0" applyNumberFormat="1" applyFill="1" applyBorder="1" applyAlignment="1" applyProtection="1">
      <alignment horizontal="center" vertical="center"/>
    </xf>
    <xf numFmtId="164" fontId="0" fillId="0" borderId="4" xfId="0" applyNumberFormat="1" applyBorder="1" applyAlignment="1" applyProtection="1">
      <alignment horizontal="center" vertical="center"/>
      <protection locked="0"/>
    </xf>
    <xf numFmtId="164" fontId="0" fillId="7" borderId="7" xfId="0" applyNumberFormat="1" applyFill="1" applyBorder="1" applyAlignment="1" applyProtection="1">
      <alignment horizontal="center" vertical="center"/>
    </xf>
    <xf numFmtId="164" fontId="0" fillId="0" borderId="4" xfId="0" applyNumberFormat="1" applyBorder="1" applyAlignment="1" applyProtection="1">
      <alignment horizontal="center"/>
      <protection locked="0"/>
    </xf>
    <xf numFmtId="164" fontId="3" fillId="7" borderId="2" xfId="0" applyNumberFormat="1" applyFont="1" applyFill="1" applyBorder="1" applyAlignment="1" applyProtection="1">
      <alignment horizontal="center" vertical="center"/>
    </xf>
    <xf numFmtId="2" fontId="0" fillId="7" borderId="2" xfId="0" applyNumberFormat="1" applyFill="1" applyBorder="1" applyAlignment="1" applyProtection="1">
      <alignment horizontal="center" vertical="center"/>
    </xf>
    <xf numFmtId="164" fontId="0" fillId="0" borderId="2" xfId="0" applyNumberFormat="1" applyBorder="1" applyProtection="1">
      <protection locked="0"/>
    </xf>
    <xf numFmtId="164" fontId="0" fillId="0" borderId="0" xfId="0" applyNumberFormat="1" applyAlignment="1" applyProtection="1">
      <alignment horizontal="center" vertical="center"/>
      <protection locked="0"/>
    </xf>
    <xf numFmtId="165" fontId="0" fillId="0" borderId="0" xfId="0" applyNumberFormat="1" applyAlignment="1" applyProtection="1">
      <alignment horizontal="center"/>
      <protection locked="0"/>
    </xf>
    <xf numFmtId="164" fontId="0" fillId="0" borderId="8" xfId="0" applyNumberFormat="1" applyBorder="1" applyProtection="1">
      <protection locked="0"/>
    </xf>
    <xf numFmtId="166" fontId="0" fillId="0" borderId="8" xfId="0" applyNumberFormat="1" applyFill="1" applyBorder="1" applyProtection="1">
      <protection locked="0"/>
    </xf>
    <xf numFmtId="164" fontId="0" fillId="0" borderId="2" xfId="0" applyNumberFormat="1" applyFill="1" applyBorder="1" applyProtection="1">
      <protection locked="0"/>
    </xf>
    <xf numFmtId="164" fontId="0" fillId="0" borderId="2" xfId="0" applyNumberFormat="1" applyBorder="1" applyAlignment="1" applyProtection="1">
      <alignment horizontal="center" vertical="center"/>
      <protection locked="0"/>
    </xf>
    <xf numFmtId="164" fontId="0" fillId="0" borderId="0" xfId="0" applyNumberFormat="1" applyProtection="1">
      <protection locked="0"/>
    </xf>
    <xf numFmtId="164" fontId="0" fillId="0" borderId="5" xfId="0" applyNumberFormat="1" applyBorder="1" applyProtection="1">
      <protection locked="0"/>
    </xf>
    <xf numFmtId="0" fontId="3" fillId="0" borderId="0" xfId="0" applyFont="1" applyAlignment="1">
      <alignment horizontal="center"/>
    </xf>
    <xf numFmtId="0" fontId="11" fillId="0" borderId="0" xfId="0" applyFont="1" applyAlignment="1">
      <alignment horizontal="center"/>
    </xf>
    <xf numFmtId="0" fontId="0" fillId="7" borderId="2" xfId="0" applyFill="1" applyBorder="1"/>
    <xf numFmtId="0" fontId="0" fillId="0" borderId="0" xfId="0" applyAlignment="1">
      <alignment horizontal="center"/>
    </xf>
    <xf numFmtId="0" fontId="0" fillId="0" borderId="2" xfId="0" applyBorder="1"/>
    <xf numFmtId="0" fontId="11" fillId="0" borderId="0" xfId="0" applyFont="1" applyAlignment="1">
      <alignment horizontal="center" vertical="center"/>
    </xf>
    <xf numFmtId="0" fontId="1" fillId="2" borderId="2" xfId="1" applyBorder="1"/>
    <xf numFmtId="164" fontId="0" fillId="0" borderId="2" xfId="0" applyNumberFormat="1" applyBorder="1" applyAlignment="1" applyProtection="1">
      <alignment horizontal="center"/>
      <protection locked="0"/>
    </xf>
    <xf numFmtId="0" fontId="5" fillId="0" borderId="0" xfId="0" applyFont="1" applyAlignment="1">
      <alignment horizontal="left" vertical="center"/>
    </xf>
    <xf numFmtId="0" fontId="0" fillId="0" borderId="0" xfId="0" applyAlignment="1"/>
    <xf numFmtId="0" fontId="3" fillId="3" borderId="1" xfId="0"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0" fontId="2" fillId="4"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2" fillId="5" borderId="1" xfId="0" applyFont="1" applyFill="1" applyBorder="1" applyAlignment="1" applyProtection="1">
      <alignment horizontal="center" vertical="center"/>
      <protection locked="0"/>
    </xf>
    <xf numFmtId="0" fontId="4" fillId="5" borderId="1" xfId="0" applyFont="1" applyFill="1" applyBorder="1" applyAlignment="1">
      <alignment horizontal="center" vertical="center"/>
    </xf>
  </cellXfs>
  <cellStyles count="2">
    <cellStyle name="Bad" xfId="1" builtinId="27"/>
    <cellStyle name="Normal" xfId="0" builtinId="0"/>
  </cellStyles>
  <dxfs count="8">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6"/>
  <sheetViews>
    <sheetView tabSelected="1" workbookViewId="0">
      <selection activeCell="I8" sqref="I8"/>
    </sheetView>
  </sheetViews>
  <sheetFormatPr baseColWidth="10" defaultColWidth="8.83203125" defaultRowHeight="14" x14ac:dyDescent="0"/>
  <cols>
    <col min="1" max="1" width="2.1640625" customWidth="1"/>
    <col min="2" max="2" width="6.6640625" customWidth="1"/>
    <col min="3" max="21" width="11.83203125" customWidth="1"/>
    <col min="22" max="22" width="1.5" customWidth="1"/>
    <col min="23" max="23" width="9.1640625" customWidth="1"/>
  </cols>
  <sheetData>
    <row r="2" spans="1:23" ht="20">
      <c r="B2" s="40" t="s">
        <v>30</v>
      </c>
      <c r="C2" s="41"/>
      <c r="D2" s="41"/>
      <c r="E2" s="41"/>
      <c r="F2" s="41"/>
      <c r="G2" s="41"/>
      <c r="H2" s="41"/>
      <c r="I2" s="41"/>
    </row>
    <row r="4" spans="1:23">
      <c r="A4" s="1"/>
      <c r="B4" s="1"/>
      <c r="C4" s="42" t="s">
        <v>0</v>
      </c>
      <c r="D4" s="43"/>
      <c r="E4" s="43"/>
      <c r="F4" s="43"/>
      <c r="G4" s="43"/>
      <c r="H4" s="43"/>
      <c r="I4" s="43"/>
      <c r="J4" s="44" t="s">
        <v>1</v>
      </c>
      <c r="K4" s="45"/>
      <c r="L4" s="45"/>
      <c r="M4" s="45"/>
      <c r="N4" s="45"/>
      <c r="O4" s="45"/>
      <c r="P4" s="45"/>
      <c r="Q4" s="2" t="s">
        <v>2</v>
      </c>
      <c r="R4" s="46" t="s">
        <v>3</v>
      </c>
      <c r="S4" s="47"/>
      <c r="T4" s="47"/>
      <c r="U4" s="47"/>
      <c r="V4" s="1"/>
      <c r="W4" s="3"/>
    </row>
    <row r="5" spans="1:23">
      <c r="A5" s="1"/>
      <c r="B5" s="1"/>
      <c r="C5" s="4" t="s">
        <v>4</v>
      </c>
      <c r="D5" s="4" t="s">
        <v>4</v>
      </c>
      <c r="E5" s="4" t="s">
        <v>4</v>
      </c>
      <c r="F5" s="5">
        <v>0.22</v>
      </c>
      <c r="G5" s="5">
        <v>0.1</v>
      </c>
      <c r="H5" s="4" t="s">
        <v>5</v>
      </c>
      <c r="I5" s="5">
        <v>8</v>
      </c>
      <c r="J5" s="4" t="s">
        <v>4</v>
      </c>
      <c r="K5" s="4" t="s">
        <v>4</v>
      </c>
      <c r="L5" s="4" t="s">
        <v>4</v>
      </c>
      <c r="M5" s="4" t="s">
        <v>6</v>
      </c>
      <c r="N5" s="4" t="s">
        <v>7</v>
      </c>
      <c r="O5" s="4" t="s">
        <v>7</v>
      </c>
      <c r="P5" s="4" t="s">
        <v>8</v>
      </c>
      <c r="Q5" s="4" t="s">
        <v>8</v>
      </c>
      <c r="R5" s="4" t="s">
        <v>3</v>
      </c>
      <c r="S5" s="4" t="s">
        <v>3</v>
      </c>
      <c r="T5" s="4"/>
      <c r="U5" s="4"/>
      <c r="V5" s="6"/>
      <c r="W5" s="6"/>
    </row>
    <row r="6" spans="1:23" ht="60">
      <c r="A6" s="7"/>
      <c r="B6" s="8" t="s">
        <v>36</v>
      </c>
      <c r="C6" s="9" t="s">
        <v>9</v>
      </c>
      <c r="D6" s="9" t="s">
        <v>10</v>
      </c>
      <c r="E6" s="9" t="s">
        <v>11</v>
      </c>
      <c r="F6" s="9" t="s">
        <v>31</v>
      </c>
      <c r="G6" s="9" t="s">
        <v>12</v>
      </c>
      <c r="H6" s="9" t="s">
        <v>13</v>
      </c>
      <c r="I6" s="9" t="s">
        <v>14</v>
      </c>
      <c r="J6" s="9" t="s">
        <v>15</v>
      </c>
      <c r="K6" s="9" t="s">
        <v>16</v>
      </c>
      <c r="L6" s="9" t="s">
        <v>17</v>
      </c>
      <c r="M6" s="9" t="s">
        <v>18</v>
      </c>
      <c r="N6" s="9" t="s">
        <v>19</v>
      </c>
      <c r="O6" s="9" t="s">
        <v>20</v>
      </c>
      <c r="P6" s="9" t="s">
        <v>21</v>
      </c>
      <c r="Q6" s="9" t="s">
        <v>22</v>
      </c>
      <c r="R6" s="9" t="s">
        <v>34</v>
      </c>
      <c r="S6" s="9" t="s">
        <v>23</v>
      </c>
      <c r="T6" s="9" t="s">
        <v>32</v>
      </c>
      <c r="U6" s="9" t="s">
        <v>33</v>
      </c>
      <c r="V6" s="7"/>
      <c r="W6" s="7" t="s">
        <v>24</v>
      </c>
    </row>
    <row r="7" spans="1:23" ht="15" thickBot="1">
      <c r="A7" s="1"/>
      <c r="B7" s="1"/>
      <c r="C7" s="10"/>
      <c r="D7" s="10"/>
      <c r="E7" s="10"/>
      <c r="F7" s="11"/>
      <c r="G7" s="11"/>
      <c r="H7" s="11"/>
      <c r="I7" s="11"/>
      <c r="J7" s="10"/>
      <c r="K7" s="10"/>
      <c r="L7" s="10"/>
      <c r="M7" s="11"/>
      <c r="N7" s="11"/>
      <c r="O7" s="11"/>
      <c r="P7" s="11"/>
      <c r="Q7" s="11"/>
      <c r="R7" s="11"/>
      <c r="S7" s="12"/>
      <c r="T7" s="11"/>
      <c r="U7" s="11"/>
      <c r="V7" s="1"/>
      <c r="W7" s="3"/>
    </row>
    <row r="8" spans="1:23" ht="16" thickTop="1" thickBot="1">
      <c r="A8" s="13"/>
      <c r="B8" s="13"/>
      <c r="C8" s="14">
        <v>0</v>
      </c>
      <c r="D8" s="14">
        <v>0</v>
      </c>
      <c r="E8" s="14">
        <v>0</v>
      </c>
      <c r="F8" s="15">
        <f>SUM(C8*$F$5)</f>
        <v>0</v>
      </c>
      <c r="G8" s="16">
        <f>SUM(C8-D8)*$G$5</f>
        <v>0</v>
      </c>
      <c r="H8" s="16">
        <f>SUM(C8-D8-E8-F8-G8)</f>
        <v>0</v>
      </c>
      <c r="I8" s="17">
        <f>SUM(H8)*($I$5)</f>
        <v>0</v>
      </c>
      <c r="J8" s="18">
        <v>0</v>
      </c>
      <c r="K8" s="19">
        <f>SUM(J8-G8)</f>
        <v>0</v>
      </c>
      <c r="L8" s="20">
        <v>0</v>
      </c>
      <c r="M8" s="15">
        <f>SUM(H8-K8-L8)</f>
        <v>0</v>
      </c>
      <c r="N8" s="16">
        <f>SUM(K8*$I$5)/2</f>
        <v>0</v>
      </c>
      <c r="O8" s="16">
        <f>SUM(L8*$I$5)/1.5</f>
        <v>0</v>
      </c>
      <c r="P8" s="16">
        <f>SUM(N8+O8)</f>
        <v>0</v>
      </c>
      <c r="Q8" s="21">
        <f>SUM(O8+N8+I8)</f>
        <v>0</v>
      </c>
      <c r="R8" s="22" t="e">
        <f>SUM(M8/Q8)</f>
        <v>#DIV/0!</v>
      </c>
      <c r="S8" s="16" t="e">
        <f>SUM(R8*43560)</f>
        <v>#DIV/0!</v>
      </c>
      <c r="T8" s="18">
        <v>60</v>
      </c>
      <c r="U8" s="23" t="e">
        <f>SUM(S8/T8)</f>
        <v>#DIV/0!</v>
      </c>
      <c r="V8" s="24"/>
      <c r="W8" s="25" t="e">
        <f>SUM(T8/U8)</f>
        <v>#DIV/0!</v>
      </c>
    </row>
    <row r="9" spans="1:23" ht="16" thickTop="1" thickBot="1">
      <c r="A9" s="1"/>
      <c r="B9" s="1"/>
      <c r="C9" s="26"/>
      <c r="D9" s="26"/>
      <c r="E9" s="26"/>
      <c r="F9" s="23"/>
      <c r="G9" s="23"/>
      <c r="H9" s="23"/>
      <c r="I9" s="23"/>
      <c r="J9" s="26"/>
      <c r="K9" s="27"/>
      <c r="L9" s="26"/>
      <c r="M9" s="23"/>
      <c r="N9" s="23"/>
      <c r="O9" s="23"/>
      <c r="P9" s="23"/>
      <c r="Q9" s="23"/>
      <c r="R9" s="28"/>
      <c r="S9" s="29"/>
      <c r="T9" s="23"/>
      <c r="U9" s="23"/>
      <c r="V9" s="30"/>
      <c r="W9" s="25"/>
    </row>
    <row r="10" spans="1:23" ht="16" thickTop="1" thickBot="1">
      <c r="A10" s="1"/>
      <c r="B10" s="1"/>
      <c r="C10" s="16">
        <f>SUM(C$8)</f>
        <v>0</v>
      </c>
      <c r="D10" s="16">
        <f>SUM(D$8)</f>
        <v>0</v>
      </c>
      <c r="E10" s="16">
        <f>SUM(E$8)</f>
        <v>0</v>
      </c>
      <c r="F10" s="15">
        <f>SUM(C10*$F$5)</f>
        <v>0</v>
      </c>
      <c r="G10" s="16">
        <f>SUM(C10-D10)*$G$5</f>
        <v>0</v>
      </c>
      <c r="H10" s="16">
        <f>SUM(C10-D10-E10-F10-G10)</f>
        <v>0</v>
      </c>
      <c r="I10" s="17">
        <f>SUM(H10)*($I$5)</f>
        <v>0</v>
      </c>
      <c r="J10" s="18">
        <v>0</v>
      </c>
      <c r="K10" s="19">
        <f>SUM(J10-G10)</f>
        <v>0</v>
      </c>
      <c r="L10" s="20">
        <v>0</v>
      </c>
      <c r="M10" s="15">
        <f>SUM(H10-K10-L10)</f>
        <v>0</v>
      </c>
      <c r="N10" s="16">
        <f>SUM(K10*$I$5)/2</f>
        <v>0</v>
      </c>
      <c r="O10" s="16">
        <f>SUM(L10*$I$5)/1.5</f>
        <v>0</v>
      </c>
      <c r="P10" s="16">
        <f>SUM(N10+O10)</f>
        <v>0</v>
      </c>
      <c r="Q10" s="21">
        <f>SUM(O10+N10+I10)</f>
        <v>0</v>
      </c>
      <c r="R10" s="22" t="e">
        <f>SUM(M10/Q10)</f>
        <v>#DIV/0!</v>
      </c>
      <c r="S10" s="16" t="e">
        <f>SUM(R10*43560)</f>
        <v>#DIV/0!</v>
      </c>
      <c r="T10" s="18">
        <v>60</v>
      </c>
      <c r="U10" s="23" t="e">
        <f>SUM(S10/T10)</f>
        <v>#DIV/0!</v>
      </c>
      <c r="V10" s="30"/>
      <c r="W10" s="25" t="e">
        <f>SUM(T10/U10)</f>
        <v>#DIV/0!</v>
      </c>
    </row>
    <row r="11" spans="1:23" ht="16" thickTop="1" thickBot="1">
      <c r="A11" s="1"/>
      <c r="B11" s="1"/>
      <c r="C11" s="23"/>
      <c r="D11" s="23"/>
      <c r="E11" s="23"/>
      <c r="F11" s="31"/>
      <c r="G11" s="23"/>
      <c r="H11" s="23"/>
      <c r="I11" s="23"/>
      <c r="J11" s="26"/>
      <c r="K11" s="27"/>
      <c r="L11" s="26"/>
      <c r="M11" s="23"/>
      <c r="N11" s="23"/>
      <c r="O11" s="23"/>
      <c r="P11" s="23"/>
      <c r="Q11" s="23"/>
      <c r="R11" s="28"/>
      <c r="S11" s="29"/>
      <c r="T11" s="23"/>
      <c r="U11" s="23"/>
      <c r="V11" s="30"/>
      <c r="W11" s="25"/>
    </row>
    <row r="12" spans="1:23" ht="16" thickTop="1" thickBot="1">
      <c r="A12" s="1"/>
      <c r="B12" s="1"/>
      <c r="C12" s="16">
        <f>SUM($C$8)</f>
        <v>0</v>
      </c>
      <c r="D12" s="16">
        <f>SUM($D$8)</f>
        <v>0</v>
      </c>
      <c r="E12" s="16">
        <f>SUM(E$8)</f>
        <v>0</v>
      </c>
      <c r="F12" s="15">
        <f>SUM(C12*$F$5)</f>
        <v>0</v>
      </c>
      <c r="G12" s="16">
        <f>SUM(C12-D12)*$G$5</f>
        <v>0</v>
      </c>
      <c r="H12" s="16">
        <f>SUM(C12-D12-E12-F12-G12)</f>
        <v>0</v>
      </c>
      <c r="I12" s="17">
        <f>SUM(H12)*($I$5)</f>
        <v>0</v>
      </c>
      <c r="J12" s="18">
        <v>0</v>
      </c>
      <c r="K12" s="19">
        <f>SUM(J12-G12)</f>
        <v>0</v>
      </c>
      <c r="L12" s="20">
        <v>0</v>
      </c>
      <c r="M12" s="15">
        <f>SUM(H12-K12-L12)</f>
        <v>0</v>
      </c>
      <c r="N12" s="16">
        <f>SUM(K12*$I$5)/2</f>
        <v>0</v>
      </c>
      <c r="O12" s="16">
        <f>SUM(L12*$I$5)/1.5</f>
        <v>0</v>
      </c>
      <c r="P12" s="16">
        <f>SUM(N12+O12)</f>
        <v>0</v>
      </c>
      <c r="Q12" s="21">
        <f>SUM(O12+N12+I12)</f>
        <v>0</v>
      </c>
      <c r="R12" s="22" t="e">
        <f>SUM(M12/Q12)</f>
        <v>#DIV/0!</v>
      </c>
      <c r="S12" s="16" t="e">
        <f>SUM(R12*43560)</f>
        <v>#DIV/0!</v>
      </c>
      <c r="T12" s="18">
        <v>60</v>
      </c>
      <c r="U12" s="23" t="e">
        <f>SUM(S12/T12)</f>
        <v>#DIV/0!</v>
      </c>
      <c r="V12" s="30"/>
      <c r="W12" s="25" t="e">
        <f>SUM(T12/U12)</f>
        <v>#DIV/0!</v>
      </c>
    </row>
    <row r="13" spans="1:23" ht="16" thickTop="1" thickBot="1">
      <c r="A13" s="1"/>
      <c r="B13" s="1"/>
      <c r="C13" s="23"/>
      <c r="D13" s="23"/>
      <c r="E13" s="23"/>
      <c r="F13" s="31"/>
      <c r="G13" s="23"/>
      <c r="H13" s="23"/>
      <c r="I13" s="23"/>
      <c r="J13" s="26"/>
      <c r="K13" s="27"/>
      <c r="L13" s="26"/>
      <c r="M13" s="23"/>
      <c r="N13" s="23"/>
      <c r="O13" s="23"/>
      <c r="P13" s="23"/>
      <c r="Q13" s="23"/>
      <c r="R13" s="28"/>
      <c r="S13" s="29"/>
      <c r="T13" s="23"/>
      <c r="U13" s="23"/>
      <c r="V13" s="30"/>
      <c r="W13" s="25"/>
    </row>
    <row r="14" spans="1:23" ht="16" thickTop="1" thickBot="1">
      <c r="A14" s="1"/>
      <c r="B14" s="1"/>
      <c r="C14" s="16">
        <f>SUM($C$8)</f>
        <v>0</v>
      </c>
      <c r="D14" s="16">
        <f>SUM($D$8)</f>
        <v>0</v>
      </c>
      <c r="E14" s="16">
        <f>SUM(E$8)</f>
        <v>0</v>
      </c>
      <c r="F14" s="15">
        <f>SUM(C14*$F$5)</f>
        <v>0</v>
      </c>
      <c r="G14" s="16">
        <f>SUM(C14-D14)*$G$5</f>
        <v>0</v>
      </c>
      <c r="H14" s="16">
        <f>SUM(C14-D14-E14-F14-G14)</f>
        <v>0</v>
      </c>
      <c r="I14" s="17">
        <f>SUM(H14)*($I$5)</f>
        <v>0</v>
      </c>
      <c r="J14" s="18">
        <v>0</v>
      </c>
      <c r="K14" s="19">
        <f>SUM(J14-G14)</f>
        <v>0</v>
      </c>
      <c r="L14" s="20">
        <v>0</v>
      </c>
      <c r="M14" s="15">
        <f>SUM(H14-K14-L14)</f>
        <v>0</v>
      </c>
      <c r="N14" s="16">
        <f>SUM(K14*$I$5)/2</f>
        <v>0</v>
      </c>
      <c r="O14" s="16">
        <f>SUM(L14*$I$5)/1.5</f>
        <v>0</v>
      </c>
      <c r="P14" s="16">
        <f>SUM(N14+O14)</f>
        <v>0</v>
      </c>
      <c r="Q14" s="21">
        <f>SUM(O14+N14+I14)</f>
        <v>0</v>
      </c>
      <c r="R14" s="22" t="e">
        <f>SUM(M14/Q14)</f>
        <v>#DIV/0!</v>
      </c>
      <c r="S14" s="16" t="e">
        <f>SUM(R14*43560)</f>
        <v>#DIV/0!</v>
      </c>
      <c r="T14" s="18">
        <v>60</v>
      </c>
      <c r="U14" s="23" t="e">
        <f>SUM(S14/T14)</f>
        <v>#DIV/0!</v>
      </c>
      <c r="V14" s="30"/>
      <c r="W14" s="25" t="e">
        <f>SUM(T14/U14)</f>
        <v>#DIV/0!</v>
      </c>
    </row>
    <row r="15" spans="1:23" ht="16" thickTop="1" thickBot="1">
      <c r="A15" s="1"/>
      <c r="B15" s="1"/>
      <c r="C15" s="23"/>
      <c r="D15" s="23"/>
      <c r="E15" s="23"/>
      <c r="F15" s="31"/>
      <c r="G15" s="23"/>
      <c r="H15" s="23"/>
      <c r="I15" s="23"/>
      <c r="J15" s="26"/>
      <c r="K15" s="27"/>
      <c r="L15" s="26"/>
      <c r="M15" s="23"/>
      <c r="N15" s="23"/>
      <c r="O15" s="23"/>
      <c r="P15" s="23"/>
      <c r="Q15" s="23"/>
      <c r="R15" s="28"/>
      <c r="S15" s="29"/>
      <c r="T15" s="23"/>
      <c r="U15" s="23"/>
      <c r="V15" s="30"/>
      <c r="W15" s="25"/>
    </row>
    <row r="16" spans="1:23" ht="16" thickTop="1" thickBot="1">
      <c r="A16" s="1"/>
      <c r="B16" s="1"/>
      <c r="C16" s="16">
        <f>SUM($C$8)</f>
        <v>0</v>
      </c>
      <c r="D16" s="16">
        <f>SUM($D$8)</f>
        <v>0</v>
      </c>
      <c r="E16" s="16">
        <f>SUM(E$8)</f>
        <v>0</v>
      </c>
      <c r="F16" s="15">
        <f>SUM(C16*$F$5)</f>
        <v>0</v>
      </c>
      <c r="G16" s="16">
        <f>SUM(C16-D16)*$G$5</f>
        <v>0</v>
      </c>
      <c r="H16" s="16">
        <f>SUM(C16-D16-E16-F16-G16)</f>
        <v>0</v>
      </c>
      <c r="I16" s="17">
        <f>SUM(H16)*($I$5)</f>
        <v>0</v>
      </c>
      <c r="J16" s="18">
        <v>0</v>
      </c>
      <c r="K16" s="19">
        <f>SUM(J16-G16)</f>
        <v>0</v>
      </c>
      <c r="L16" s="20">
        <v>0</v>
      </c>
      <c r="M16" s="15">
        <f>SUM(H16-K16-L16)</f>
        <v>0</v>
      </c>
      <c r="N16" s="16">
        <f>SUM(K16*$I$5)/2</f>
        <v>0</v>
      </c>
      <c r="O16" s="16">
        <f>SUM(L16*$I$5)/1.5</f>
        <v>0</v>
      </c>
      <c r="P16" s="16">
        <f>SUM(N16+O16)</f>
        <v>0</v>
      </c>
      <c r="Q16" s="21">
        <f>SUM(O16+N16+I16)</f>
        <v>0</v>
      </c>
      <c r="R16" s="22" t="e">
        <f>SUM(M16/Q16)</f>
        <v>#DIV/0!</v>
      </c>
      <c r="S16" s="16" t="e">
        <f>SUM(R16*43560)</f>
        <v>#DIV/0!</v>
      </c>
      <c r="T16" s="18">
        <v>60</v>
      </c>
      <c r="U16" s="23" t="e">
        <f>SUM(S16/T16)</f>
        <v>#DIV/0!</v>
      </c>
      <c r="V16" s="30"/>
      <c r="W16" s="25" t="e">
        <f>SUM(T16/U16)</f>
        <v>#DIV/0!</v>
      </c>
    </row>
    <row r="17" spans="3:21" ht="15" thickTop="1"/>
    <row r="18" spans="3:21">
      <c r="C18" s="32" t="s">
        <v>25</v>
      </c>
    </row>
    <row r="19" spans="3:21" ht="15" thickBot="1"/>
    <row r="20" spans="3:21" ht="16" thickTop="1" thickBot="1">
      <c r="C20" s="14"/>
      <c r="F20" s="33" t="s">
        <v>26</v>
      </c>
    </row>
    <row r="21" spans="3:21" ht="15" thickTop="1">
      <c r="U21" s="23"/>
    </row>
    <row r="22" spans="3:21">
      <c r="C22" s="34"/>
      <c r="F22" s="33" t="s">
        <v>27</v>
      </c>
    </row>
    <row r="23" spans="3:21">
      <c r="F23" s="35"/>
    </row>
    <row r="24" spans="3:21">
      <c r="C24" s="36"/>
      <c r="F24" s="37" t="s">
        <v>28</v>
      </c>
    </row>
    <row r="25" spans="3:21">
      <c r="F25" s="35"/>
    </row>
    <row r="26" spans="3:21">
      <c r="C26" s="38"/>
      <c r="F26" s="33" t="s">
        <v>29</v>
      </c>
    </row>
  </sheetData>
  <sheetProtection password="CE84" sheet="1" objects="1" scenarios="1"/>
  <mergeCells count="4">
    <mergeCell ref="B2:I2"/>
    <mergeCell ref="C4:I4"/>
    <mergeCell ref="J4:P4"/>
    <mergeCell ref="R4:U4"/>
  </mergeCells>
  <conditionalFormatting sqref="R8 R10 R12 R14 R16">
    <cfRule type="cellIs" dxfId="7" priority="3" operator="lessThan">
      <formula>0.1</formula>
    </cfRule>
  </conditionalFormatting>
  <conditionalFormatting sqref="S8 S10 S12 S14 S16">
    <cfRule type="cellIs" dxfId="6" priority="2" operator="lessThan">
      <formula>4356</formula>
    </cfRule>
  </conditionalFormatting>
  <conditionalFormatting sqref="Q8 Q10 Q12 Q14 Q16">
    <cfRule type="cellIs" dxfId="5" priority="1" operator="lessThan">
      <formula>$I$8</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6"/>
  <sheetViews>
    <sheetView workbookViewId="0">
      <selection activeCell="M21" sqref="M21"/>
    </sheetView>
  </sheetViews>
  <sheetFormatPr baseColWidth="10" defaultColWidth="8.83203125" defaultRowHeight="14" x14ac:dyDescent="0"/>
  <cols>
    <col min="1" max="1" width="2.1640625" customWidth="1"/>
    <col min="2" max="2" width="6.6640625" customWidth="1"/>
    <col min="3" max="21" width="11.83203125" customWidth="1"/>
    <col min="22" max="22" width="1.5" customWidth="1"/>
    <col min="23" max="23" width="9.1640625" customWidth="1"/>
  </cols>
  <sheetData>
    <row r="2" spans="1:23" ht="20">
      <c r="B2" s="40" t="s">
        <v>30</v>
      </c>
      <c r="C2" s="41"/>
      <c r="D2" s="41"/>
      <c r="E2" s="41"/>
      <c r="F2" s="41"/>
      <c r="G2" s="41"/>
      <c r="H2" s="41"/>
      <c r="I2" s="41"/>
    </row>
    <row r="4" spans="1:23">
      <c r="A4" s="1"/>
      <c r="B4" s="1"/>
      <c r="C4" s="42" t="s">
        <v>0</v>
      </c>
      <c r="D4" s="43"/>
      <c r="E4" s="43"/>
      <c r="F4" s="43"/>
      <c r="G4" s="43"/>
      <c r="H4" s="43"/>
      <c r="I4" s="43"/>
      <c r="J4" s="44" t="s">
        <v>1</v>
      </c>
      <c r="K4" s="45"/>
      <c r="L4" s="45"/>
      <c r="M4" s="45"/>
      <c r="N4" s="45"/>
      <c r="O4" s="45"/>
      <c r="P4" s="45"/>
      <c r="Q4" s="2" t="s">
        <v>2</v>
      </c>
      <c r="R4" s="46" t="s">
        <v>3</v>
      </c>
      <c r="S4" s="47"/>
      <c r="T4" s="47"/>
      <c r="U4" s="47"/>
      <c r="V4" s="1"/>
      <c r="W4" s="3"/>
    </row>
    <row r="5" spans="1:23">
      <c r="A5" s="1"/>
      <c r="B5" s="1"/>
      <c r="C5" s="4" t="s">
        <v>4</v>
      </c>
      <c r="D5" s="4" t="s">
        <v>4</v>
      </c>
      <c r="E5" s="4" t="s">
        <v>4</v>
      </c>
      <c r="F5" s="5">
        <v>0.22</v>
      </c>
      <c r="G5" s="5">
        <v>0.1</v>
      </c>
      <c r="H5" s="4" t="s">
        <v>5</v>
      </c>
      <c r="I5" s="5">
        <v>6</v>
      </c>
      <c r="J5" s="4" t="s">
        <v>4</v>
      </c>
      <c r="K5" s="4" t="s">
        <v>4</v>
      </c>
      <c r="L5" s="4" t="s">
        <v>4</v>
      </c>
      <c r="M5" s="4" t="s">
        <v>6</v>
      </c>
      <c r="N5" s="4" t="s">
        <v>7</v>
      </c>
      <c r="O5" s="4" t="s">
        <v>7</v>
      </c>
      <c r="P5" s="4" t="s">
        <v>8</v>
      </c>
      <c r="Q5" s="4" t="s">
        <v>8</v>
      </c>
      <c r="R5" s="4" t="s">
        <v>3</v>
      </c>
      <c r="S5" s="4" t="s">
        <v>3</v>
      </c>
      <c r="T5" s="4"/>
      <c r="U5" s="4"/>
      <c r="V5" s="6"/>
      <c r="W5" s="6"/>
    </row>
    <row r="6" spans="1:23" ht="60">
      <c r="A6" s="7"/>
      <c r="B6" s="8" t="s">
        <v>36</v>
      </c>
      <c r="C6" s="9" t="s">
        <v>9</v>
      </c>
      <c r="D6" s="9" t="s">
        <v>10</v>
      </c>
      <c r="E6" s="9" t="s">
        <v>11</v>
      </c>
      <c r="F6" s="9" t="s">
        <v>31</v>
      </c>
      <c r="G6" s="9" t="s">
        <v>12</v>
      </c>
      <c r="H6" s="9" t="s">
        <v>13</v>
      </c>
      <c r="I6" s="9" t="s">
        <v>14</v>
      </c>
      <c r="J6" s="9" t="s">
        <v>15</v>
      </c>
      <c r="K6" s="9" t="s">
        <v>16</v>
      </c>
      <c r="L6" s="9" t="s">
        <v>17</v>
      </c>
      <c r="M6" s="9" t="s">
        <v>18</v>
      </c>
      <c r="N6" s="9" t="s">
        <v>19</v>
      </c>
      <c r="O6" s="9" t="s">
        <v>20</v>
      </c>
      <c r="P6" s="9" t="s">
        <v>21</v>
      </c>
      <c r="Q6" s="9" t="s">
        <v>22</v>
      </c>
      <c r="R6" s="9" t="s">
        <v>34</v>
      </c>
      <c r="S6" s="9" t="s">
        <v>23</v>
      </c>
      <c r="T6" s="9" t="s">
        <v>32</v>
      </c>
      <c r="U6" s="9" t="s">
        <v>33</v>
      </c>
      <c r="V6" s="7"/>
      <c r="W6" s="7" t="s">
        <v>35</v>
      </c>
    </row>
    <row r="7" spans="1:23" ht="15" thickBot="1">
      <c r="A7" s="1"/>
      <c r="B7" s="1"/>
      <c r="C7" s="10"/>
      <c r="D7" s="10"/>
      <c r="E7" s="10"/>
      <c r="F7" s="11"/>
      <c r="G7" s="11"/>
      <c r="H7" s="11"/>
      <c r="I7" s="11"/>
      <c r="J7" s="10"/>
      <c r="K7" s="10"/>
      <c r="L7" s="10"/>
      <c r="M7" s="11"/>
      <c r="N7" s="11"/>
      <c r="O7" s="11"/>
      <c r="P7" s="11"/>
      <c r="Q7" s="11"/>
      <c r="R7" s="11"/>
      <c r="S7" s="12"/>
      <c r="T7" s="11"/>
      <c r="U7" s="11"/>
      <c r="V7" s="1"/>
      <c r="W7" s="3"/>
    </row>
    <row r="8" spans="1:23" ht="16" thickTop="1" thickBot="1">
      <c r="A8" s="13"/>
      <c r="B8" s="13"/>
      <c r="C8" s="14">
        <v>10</v>
      </c>
      <c r="D8" s="14">
        <v>0</v>
      </c>
      <c r="E8" s="14">
        <v>0</v>
      </c>
      <c r="F8" s="15">
        <f>SUM(C8*$F$5)</f>
        <v>2.2000000000000002</v>
      </c>
      <c r="G8" s="16">
        <f>SUM(C8-D8)*$G$5</f>
        <v>1</v>
      </c>
      <c r="H8" s="16">
        <f>SUM(C8-D8-E8-F8-G8)</f>
        <v>6.8</v>
      </c>
      <c r="I8" s="17">
        <f>SUM(H8)*($I$5)</f>
        <v>40.799999999999997</v>
      </c>
      <c r="J8" s="18">
        <v>0.5</v>
      </c>
      <c r="K8" s="19">
        <f>SUM(J8-G8)</f>
        <v>-0.5</v>
      </c>
      <c r="L8" s="20">
        <v>0</v>
      </c>
      <c r="M8" s="15">
        <f>SUM(H8-K8-L8)</f>
        <v>7.3</v>
      </c>
      <c r="N8" s="16">
        <f>SUM(K8*$I$5)/2</f>
        <v>-1.5</v>
      </c>
      <c r="O8" s="16">
        <f>SUM(L8*$I$5)/1.5</f>
        <v>0</v>
      </c>
      <c r="P8" s="16">
        <f>SUM(N8+O8)</f>
        <v>-1.5</v>
      </c>
      <c r="Q8" s="21">
        <f>SUM(O8+N8+I8)</f>
        <v>39.299999999999997</v>
      </c>
      <c r="R8" s="22">
        <f>SUM(M8/Q8)</f>
        <v>0.18575063613231554</v>
      </c>
      <c r="S8" s="16">
        <f>SUM(R8*43560)</f>
        <v>8091.297709923665</v>
      </c>
      <c r="T8" s="18">
        <v>60</v>
      </c>
      <c r="U8" s="39">
        <f>SUM(S8/T8)</f>
        <v>134.85496183206109</v>
      </c>
      <c r="V8" s="24"/>
      <c r="W8" s="25">
        <f>SUM(T8/U8)</f>
        <v>0.44492244990376989</v>
      </c>
    </row>
    <row r="9" spans="1:23" ht="16" thickTop="1" thickBot="1">
      <c r="A9" s="1"/>
      <c r="B9" s="1"/>
      <c r="C9" s="26"/>
      <c r="D9" s="26"/>
      <c r="E9" s="26"/>
      <c r="F9" s="23"/>
      <c r="G9" s="23"/>
      <c r="H9" s="23"/>
      <c r="I9" s="23"/>
      <c r="J9" s="26"/>
      <c r="K9" s="27"/>
      <c r="L9" s="26"/>
      <c r="M9" s="23"/>
      <c r="N9" s="23"/>
      <c r="O9" s="23"/>
      <c r="P9" s="23"/>
      <c r="Q9" s="23"/>
      <c r="R9" s="28"/>
      <c r="S9" s="29"/>
      <c r="T9" s="23"/>
      <c r="U9" s="39"/>
      <c r="V9" s="30"/>
      <c r="W9" s="25"/>
    </row>
    <row r="10" spans="1:23" ht="16" thickTop="1" thickBot="1">
      <c r="A10" s="1"/>
      <c r="B10" s="1"/>
      <c r="C10" s="16">
        <f>SUM(C$8)</f>
        <v>10</v>
      </c>
      <c r="D10" s="16">
        <f>SUM(D$8)</f>
        <v>0</v>
      </c>
      <c r="E10" s="16">
        <f>SUM(E$8)</f>
        <v>0</v>
      </c>
      <c r="F10" s="15">
        <f>SUM(C10*$F$5)</f>
        <v>2.2000000000000002</v>
      </c>
      <c r="G10" s="16">
        <f>SUM(C10-D10)*$G$5</f>
        <v>1</v>
      </c>
      <c r="H10" s="16">
        <f>SUM(C10-D10-E10-F10-G10)</f>
        <v>6.8</v>
      </c>
      <c r="I10" s="17">
        <f>SUM(H10)*($I$5)</f>
        <v>40.799999999999997</v>
      </c>
      <c r="J10" s="18">
        <v>1.5</v>
      </c>
      <c r="K10" s="19">
        <f>SUM(J10-G10)</f>
        <v>0.5</v>
      </c>
      <c r="L10" s="20">
        <v>0</v>
      </c>
      <c r="M10" s="15">
        <f>SUM(H10-K10-L10)</f>
        <v>6.3</v>
      </c>
      <c r="N10" s="16">
        <f>SUM(K10*$I$5)/2</f>
        <v>1.5</v>
      </c>
      <c r="O10" s="16">
        <f>SUM(L10*$I$5)/1.5</f>
        <v>0</v>
      </c>
      <c r="P10" s="16">
        <f>SUM(N10+O10)</f>
        <v>1.5</v>
      </c>
      <c r="Q10" s="21">
        <f>SUM(O10+N10+I10)</f>
        <v>42.3</v>
      </c>
      <c r="R10" s="22">
        <f>SUM(M10/Q10)</f>
        <v>0.14893617021276595</v>
      </c>
      <c r="S10" s="16">
        <f>SUM(R10*43560)</f>
        <v>6487.6595744680844</v>
      </c>
      <c r="T10" s="18">
        <v>55</v>
      </c>
      <c r="U10" s="39">
        <f>SUM(S10/T10)</f>
        <v>117.95744680851062</v>
      </c>
      <c r="V10" s="30"/>
      <c r="W10" s="25">
        <f>SUM(T10/U10)</f>
        <v>0.46626984126984133</v>
      </c>
    </row>
    <row r="11" spans="1:23" ht="16" thickTop="1" thickBot="1">
      <c r="A11" s="1"/>
      <c r="B11" s="1"/>
      <c r="C11" s="23"/>
      <c r="D11" s="23"/>
      <c r="E11" s="23"/>
      <c r="F11" s="31"/>
      <c r="G11" s="23"/>
      <c r="H11" s="23"/>
      <c r="I11" s="23"/>
      <c r="J11" s="26"/>
      <c r="K11" s="27"/>
      <c r="L11" s="26"/>
      <c r="M11" s="23"/>
      <c r="N11" s="23"/>
      <c r="O11" s="23"/>
      <c r="P11" s="23"/>
      <c r="Q11" s="23"/>
      <c r="R11" s="28"/>
      <c r="S11" s="29"/>
      <c r="T11" s="23"/>
      <c r="U11" s="39"/>
      <c r="V11" s="30"/>
      <c r="W11" s="25"/>
    </row>
    <row r="12" spans="1:23" ht="16" thickTop="1" thickBot="1">
      <c r="A12" s="1"/>
      <c r="B12" s="1"/>
      <c r="C12" s="16">
        <f>SUM($C$8)</f>
        <v>10</v>
      </c>
      <c r="D12" s="16">
        <f>SUM($D$8)</f>
        <v>0</v>
      </c>
      <c r="E12" s="16">
        <f>SUM(E$8)</f>
        <v>0</v>
      </c>
      <c r="F12" s="15">
        <f>SUM(C12*$F$5)</f>
        <v>2.2000000000000002</v>
      </c>
      <c r="G12" s="16">
        <f>SUM(C12-D12)*$G$5</f>
        <v>1</v>
      </c>
      <c r="H12" s="16">
        <f>SUM(C12-D12-E12-F12-G12)</f>
        <v>6.8</v>
      </c>
      <c r="I12" s="17">
        <f>SUM(H12)*($I$5)</f>
        <v>40.799999999999997</v>
      </c>
      <c r="J12" s="18">
        <v>1.5</v>
      </c>
      <c r="K12" s="19">
        <f>SUM(J12-G12)</f>
        <v>0.5</v>
      </c>
      <c r="L12" s="20">
        <v>0.5</v>
      </c>
      <c r="M12" s="15">
        <f>SUM(H12-K12-L12)</f>
        <v>5.8</v>
      </c>
      <c r="N12" s="16">
        <f>SUM(K12*$I$5)/2</f>
        <v>1.5</v>
      </c>
      <c r="O12" s="16">
        <f>SUM(L12*$I$5)/1.5</f>
        <v>2</v>
      </c>
      <c r="P12" s="16">
        <f>SUM(N12+O12)</f>
        <v>3.5</v>
      </c>
      <c r="Q12" s="21">
        <f>SUM(O12+N12+I12)</f>
        <v>44.3</v>
      </c>
      <c r="R12" s="22">
        <f>SUM(M12/Q12)</f>
        <v>0.1309255079006772</v>
      </c>
      <c r="S12" s="16">
        <f>SUM(R12*43560)</f>
        <v>5703.115124153499</v>
      </c>
      <c r="T12" s="18">
        <v>52</v>
      </c>
      <c r="U12" s="39">
        <f>SUM(S12/T12)</f>
        <v>109.67529084910575</v>
      </c>
      <c r="V12" s="30"/>
      <c r="W12" s="25">
        <f>SUM(T12/U12)</f>
        <v>0.47412684842151925</v>
      </c>
    </row>
    <row r="13" spans="1:23" ht="16" thickTop="1" thickBot="1">
      <c r="A13" s="1"/>
      <c r="B13" s="1"/>
      <c r="C13" s="23"/>
      <c r="D13" s="23"/>
      <c r="E13" s="23"/>
      <c r="F13" s="31"/>
      <c r="G13" s="23"/>
      <c r="H13" s="23"/>
      <c r="I13" s="23"/>
      <c r="J13" s="26"/>
      <c r="K13" s="27"/>
      <c r="L13" s="26"/>
      <c r="M13" s="23"/>
      <c r="N13" s="23"/>
      <c r="O13" s="23"/>
      <c r="P13" s="23"/>
      <c r="Q13" s="23"/>
      <c r="R13" s="28"/>
      <c r="S13" s="29"/>
      <c r="T13" s="23"/>
      <c r="U13" s="39"/>
      <c r="V13" s="30"/>
      <c r="W13" s="25"/>
    </row>
    <row r="14" spans="1:23" ht="16" thickTop="1" thickBot="1">
      <c r="A14" s="1"/>
      <c r="B14" s="1"/>
      <c r="C14" s="16">
        <f>SUM($C$8)</f>
        <v>10</v>
      </c>
      <c r="D14" s="16">
        <f>SUM($D$8)</f>
        <v>0</v>
      </c>
      <c r="E14" s="16">
        <f>SUM(E$8)</f>
        <v>0</v>
      </c>
      <c r="F14" s="15">
        <f>SUM(C14*$F$5)</f>
        <v>2.2000000000000002</v>
      </c>
      <c r="G14" s="16">
        <f>SUM(C14-D14)*$G$5</f>
        <v>1</v>
      </c>
      <c r="H14" s="16">
        <f>SUM(C14-D14-E14-F14-G14)</f>
        <v>6.8</v>
      </c>
      <c r="I14" s="17">
        <f>SUM(H14)*($I$5)</f>
        <v>40.799999999999997</v>
      </c>
      <c r="J14" s="18">
        <v>1.5</v>
      </c>
      <c r="K14" s="19">
        <f>SUM(J14-G14)</f>
        <v>0.5</v>
      </c>
      <c r="L14" s="20">
        <v>1</v>
      </c>
      <c r="M14" s="15">
        <f>SUM(H14-K14-L14)</f>
        <v>5.3</v>
      </c>
      <c r="N14" s="16">
        <f>SUM(K14*$I$5)/2</f>
        <v>1.5</v>
      </c>
      <c r="O14" s="16">
        <f>SUM(L14*$I$5)/1.5</f>
        <v>4</v>
      </c>
      <c r="P14" s="16">
        <f>SUM(N14+O14)</f>
        <v>5.5</v>
      </c>
      <c r="Q14" s="21">
        <f>SUM(O14+N14+I14)</f>
        <v>46.3</v>
      </c>
      <c r="R14" s="22">
        <f>SUM(M14/Q14)</f>
        <v>0.1144708423326134</v>
      </c>
      <c r="S14" s="16">
        <f>SUM(R14*43560)</f>
        <v>4986.3498920086395</v>
      </c>
      <c r="T14" s="18">
        <v>50</v>
      </c>
      <c r="U14" s="39">
        <f>SUM(S14/T14)</f>
        <v>99.726997840172785</v>
      </c>
      <c r="V14" s="30"/>
      <c r="W14" s="25">
        <f>SUM(T14/U14)</f>
        <v>0.5013687475093993</v>
      </c>
    </row>
    <row r="15" spans="1:23" ht="16" thickTop="1" thickBot="1">
      <c r="A15" s="1"/>
      <c r="B15" s="1"/>
      <c r="C15" s="23"/>
      <c r="D15" s="23"/>
      <c r="E15" s="23"/>
      <c r="F15" s="31"/>
      <c r="G15" s="23"/>
      <c r="H15" s="23"/>
      <c r="I15" s="23"/>
      <c r="J15" s="26"/>
      <c r="K15" s="27"/>
      <c r="L15" s="26"/>
      <c r="M15" s="23"/>
      <c r="N15" s="23"/>
      <c r="O15" s="23"/>
      <c r="P15" s="23"/>
      <c r="Q15" s="23"/>
      <c r="R15" s="28"/>
      <c r="S15" s="29"/>
      <c r="T15" s="23"/>
      <c r="U15" s="39"/>
      <c r="V15" s="30"/>
      <c r="W15" s="25"/>
    </row>
    <row r="16" spans="1:23" ht="16" thickTop="1" thickBot="1">
      <c r="A16" s="1"/>
      <c r="B16" s="1"/>
      <c r="C16" s="16">
        <f>SUM($C$8)</f>
        <v>10</v>
      </c>
      <c r="D16" s="16">
        <f>SUM($D$8)</f>
        <v>0</v>
      </c>
      <c r="E16" s="16">
        <f>SUM(E$8)</f>
        <v>0</v>
      </c>
      <c r="F16" s="15">
        <f>SUM(C16*$F$5)</f>
        <v>2.2000000000000002</v>
      </c>
      <c r="G16" s="16">
        <f>SUM(C16-D16)*$G$5</f>
        <v>1</v>
      </c>
      <c r="H16" s="16">
        <f>SUM(C16-D16-E16-F16-G16)</f>
        <v>6.8</v>
      </c>
      <c r="I16" s="17">
        <f>SUM(H16)*($I$5)</f>
        <v>40.799999999999997</v>
      </c>
      <c r="J16" s="18">
        <v>1.5</v>
      </c>
      <c r="K16" s="19">
        <f>SUM(J16-G16)</f>
        <v>0.5</v>
      </c>
      <c r="L16" s="20">
        <v>1.5</v>
      </c>
      <c r="M16" s="15">
        <f>SUM(H16-K16-L16)</f>
        <v>4.8</v>
      </c>
      <c r="N16" s="16">
        <f>SUM(K16*$I$5)/2</f>
        <v>1.5</v>
      </c>
      <c r="O16" s="16">
        <f>SUM(L16*$I$5)/1.5</f>
        <v>6</v>
      </c>
      <c r="P16" s="16">
        <f>SUM(N16+O16)</f>
        <v>7.5</v>
      </c>
      <c r="Q16" s="21">
        <f>SUM(O16+N16+I16)</f>
        <v>48.3</v>
      </c>
      <c r="R16" s="22">
        <f>SUM(M16/Q16)</f>
        <v>9.9378881987577647E-2</v>
      </c>
      <c r="S16" s="16">
        <f>SUM(R16*43560)</f>
        <v>4328.9440993788821</v>
      </c>
      <c r="T16" s="18">
        <v>45</v>
      </c>
      <c r="U16" s="39">
        <f>SUM(S16/T16)</f>
        <v>96.198757763975152</v>
      </c>
      <c r="V16" s="30"/>
      <c r="W16" s="25">
        <f>SUM(T16/U16)</f>
        <v>0.46778150826446285</v>
      </c>
    </row>
    <row r="17" spans="3:6" ht="15" thickTop="1"/>
    <row r="18" spans="3:6">
      <c r="C18" s="32" t="s">
        <v>25</v>
      </c>
    </row>
    <row r="19" spans="3:6" ht="15" thickBot="1"/>
    <row r="20" spans="3:6" ht="16" thickTop="1" thickBot="1">
      <c r="C20" s="14"/>
      <c r="F20" s="33" t="s">
        <v>26</v>
      </c>
    </row>
    <row r="21" spans="3:6" ht="15" thickTop="1"/>
    <row r="22" spans="3:6">
      <c r="C22" s="34"/>
      <c r="F22" s="33" t="s">
        <v>27</v>
      </c>
    </row>
    <row r="23" spans="3:6">
      <c r="F23" s="35"/>
    </row>
    <row r="24" spans="3:6">
      <c r="C24" s="36"/>
      <c r="F24" s="37" t="s">
        <v>28</v>
      </c>
    </row>
    <row r="25" spans="3:6">
      <c r="F25" s="35"/>
    </row>
    <row r="26" spans="3:6">
      <c r="C26" s="38"/>
      <c r="F26" s="33" t="s">
        <v>29</v>
      </c>
    </row>
  </sheetData>
  <sheetProtection password="CE84" sheet="1" objects="1" scenarios="1"/>
  <mergeCells count="4">
    <mergeCell ref="B2:I2"/>
    <mergeCell ref="C4:I4"/>
    <mergeCell ref="J4:P4"/>
    <mergeCell ref="R4:U4"/>
  </mergeCells>
  <conditionalFormatting sqref="R8 R10 R12 R14 R16">
    <cfRule type="cellIs" dxfId="4" priority="3" operator="lessThan">
      <formula>0.1</formula>
    </cfRule>
  </conditionalFormatting>
  <conditionalFormatting sqref="S8 S10 S12 S14 S16">
    <cfRule type="cellIs" dxfId="3" priority="2" operator="lessThan">
      <formula>4356</formula>
    </cfRule>
  </conditionalFormatting>
  <conditionalFormatting sqref="Q8 Q10 Q12 Q14 Q16">
    <cfRule type="cellIs" dxfId="2" priority="1" operator="lessThan">
      <formula>$I$8</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6"/>
  <sheetViews>
    <sheetView workbookViewId="0">
      <selection activeCell="N24" sqref="N24"/>
    </sheetView>
  </sheetViews>
  <sheetFormatPr baseColWidth="10" defaultColWidth="8.83203125" defaultRowHeight="14" x14ac:dyDescent="0"/>
  <cols>
    <col min="1" max="1" width="2.1640625" customWidth="1"/>
    <col min="2" max="2" width="6.6640625" customWidth="1"/>
    <col min="3" max="21" width="11.83203125" customWidth="1"/>
    <col min="22" max="22" width="1.5" customWidth="1"/>
    <col min="23" max="23" width="9.1640625" customWidth="1"/>
  </cols>
  <sheetData>
    <row r="2" spans="1:23" ht="20">
      <c r="B2" s="40" t="s">
        <v>30</v>
      </c>
      <c r="C2" s="41"/>
      <c r="D2" s="41"/>
      <c r="E2" s="41"/>
      <c r="F2" s="41"/>
      <c r="G2" s="41"/>
      <c r="H2" s="41"/>
      <c r="I2" s="41"/>
    </row>
    <row r="4" spans="1:23">
      <c r="A4" s="1"/>
      <c r="B4" s="1"/>
      <c r="C4" s="42" t="s">
        <v>0</v>
      </c>
      <c r="D4" s="43"/>
      <c r="E4" s="43"/>
      <c r="F4" s="43"/>
      <c r="G4" s="43"/>
      <c r="H4" s="43"/>
      <c r="I4" s="43"/>
      <c r="J4" s="44" t="s">
        <v>1</v>
      </c>
      <c r="K4" s="45"/>
      <c r="L4" s="45"/>
      <c r="M4" s="45"/>
      <c r="N4" s="45"/>
      <c r="O4" s="45"/>
      <c r="P4" s="45"/>
      <c r="Q4" s="2" t="s">
        <v>2</v>
      </c>
      <c r="R4" s="46" t="s">
        <v>3</v>
      </c>
      <c r="S4" s="47"/>
      <c r="T4" s="47"/>
      <c r="U4" s="47"/>
      <c r="V4" s="1"/>
      <c r="W4" s="3"/>
    </row>
    <row r="5" spans="1:23">
      <c r="A5" s="1"/>
      <c r="B5" s="1"/>
      <c r="C5" s="4" t="s">
        <v>4</v>
      </c>
      <c r="D5" s="4" t="s">
        <v>4</v>
      </c>
      <c r="E5" s="4" t="s">
        <v>4</v>
      </c>
      <c r="F5" s="5">
        <v>0.22</v>
      </c>
      <c r="G5" s="5">
        <v>0.1</v>
      </c>
      <c r="H5" s="4" t="s">
        <v>5</v>
      </c>
      <c r="I5" s="5">
        <v>6</v>
      </c>
      <c r="J5" s="4" t="s">
        <v>4</v>
      </c>
      <c r="K5" s="4" t="s">
        <v>4</v>
      </c>
      <c r="L5" s="4" t="s">
        <v>4</v>
      </c>
      <c r="M5" s="4" t="s">
        <v>6</v>
      </c>
      <c r="N5" s="4" t="s">
        <v>7</v>
      </c>
      <c r="O5" s="4" t="s">
        <v>7</v>
      </c>
      <c r="P5" s="4" t="s">
        <v>8</v>
      </c>
      <c r="Q5" s="4" t="s">
        <v>8</v>
      </c>
      <c r="R5" s="4" t="s">
        <v>3</v>
      </c>
      <c r="S5" s="4" t="s">
        <v>3</v>
      </c>
      <c r="T5" s="4"/>
      <c r="U5" s="4"/>
      <c r="V5" s="6"/>
      <c r="W5" s="6"/>
    </row>
    <row r="6" spans="1:23" ht="60">
      <c r="A6" s="7"/>
      <c r="B6" s="8" t="s">
        <v>36</v>
      </c>
      <c r="C6" s="9" t="s">
        <v>9</v>
      </c>
      <c r="D6" s="9" t="s">
        <v>10</v>
      </c>
      <c r="E6" s="9" t="s">
        <v>11</v>
      </c>
      <c r="F6" s="9" t="s">
        <v>31</v>
      </c>
      <c r="G6" s="9" t="s">
        <v>12</v>
      </c>
      <c r="H6" s="9" t="s">
        <v>13</v>
      </c>
      <c r="I6" s="9" t="s">
        <v>14</v>
      </c>
      <c r="J6" s="9" t="s">
        <v>15</v>
      </c>
      <c r="K6" s="9" t="s">
        <v>16</v>
      </c>
      <c r="L6" s="9" t="s">
        <v>17</v>
      </c>
      <c r="M6" s="9" t="s">
        <v>18</v>
      </c>
      <c r="N6" s="9" t="s">
        <v>19</v>
      </c>
      <c r="O6" s="9" t="s">
        <v>20</v>
      </c>
      <c r="P6" s="9" t="s">
        <v>21</v>
      </c>
      <c r="Q6" s="9" t="s">
        <v>22</v>
      </c>
      <c r="R6" s="9" t="s">
        <v>34</v>
      </c>
      <c r="S6" s="9" t="s">
        <v>23</v>
      </c>
      <c r="T6" s="9" t="s">
        <v>32</v>
      </c>
      <c r="U6" s="9" t="s">
        <v>33</v>
      </c>
      <c r="V6" s="7"/>
      <c r="W6" s="7" t="s">
        <v>35</v>
      </c>
    </row>
    <row r="7" spans="1:23" ht="15" thickBot="1">
      <c r="A7" s="1"/>
      <c r="B7" s="1"/>
      <c r="C7" s="10"/>
      <c r="D7" s="10"/>
      <c r="E7" s="10"/>
      <c r="F7" s="11"/>
      <c r="G7" s="11"/>
      <c r="H7" s="11"/>
      <c r="I7" s="11"/>
      <c r="J7" s="10"/>
      <c r="K7" s="10"/>
      <c r="L7" s="10"/>
      <c r="M7" s="11"/>
      <c r="N7" s="11"/>
      <c r="O7" s="11"/>
      <c r="P7" s="11"/>
      <c r="Q7" s="11"/>
      <c r="R7" s="11"/>
      <c r="S7" s="12"/>
      <c r="T7" s="11"/>
      <c r="U7" s="11"/>
      <c r="V7" s="1"/>
      <c r="W7" s="3"/>
    </row>
    <row r="8" spans="1:23" ht="16" thickTop="1" thickBot="1">
      <c r="A8" s="13"/>
      <c r="B8" s="13"/>
      <c r="C8" s="14">
        <v>10</v>
      </c>
      <c r="D8" s="14">
        <v>0</v>
      </c>
      <c r="E8" s="14">
        <v>0</v>
      </c>
      <c r="F8" s="15">
        <f>SUM(C8*$F$5)</f>
        <v>2.2000000000000002</v>
      </c>
      <c r="G8" s="16">
        <f>SUM(C8-D8)*$G$5</f>
        <v>1</v>
      </c>
      <c r="H8" s="16">
        <f>SUM(C8-D8-E8-F8-G8)</f>
        <v>6.8</v>
      </c>
      <c r="I8" s="17">
        <f>SUM(H8)*($I$5)</f>
        <v>40.799999999999997</v>
      </c>
      <c r="J8" s="18">
        <v>1</v>
      </c>
      <c r="K8" s="19">
        <f>SUM(J8-G8)</f>
        <v>0</v>
      </c>
      <c r="L8" s="20">
        <v>0</v>
      </c>
      <c r="M8" s="15">
        <f>SUM(H8-K8-L8)</f>
        <v>6.8</v>
      </c>
      <c r="N8" s="16">
        <f>SUM(K8*$I$5)/2</f>
        <v>0</v>
      </c>
      <c r="O8" s="16">
        <f>SUM(L8*$I$5)/1.5</f>
        <v>0</v>
      </c>
      <c r="P8" s="16">
        <f>SUM(N8+O8)</f>
        <v>0</v>
      </c>
      <c r="Q8" s="21">
        <f>SUM(O8+N8+I8)</f>
        <v>40.799999999999997</v>
      </c>
      <c r="R8" s="22">
        <f>SUM(M8/Q8)</f>
        <v>0.16666666666666669</v>
      </c>
      <c r="S8" s="16">
        <f>SUM(R8*43560)</f>
        <v>7260.0000000000009</v>
      </c>
      <c r="T8" s="18">
        <v>60</v>
      </c>
      <c r="U8" s="39">
        <f>SUM(S8/T8)</f>
        <v>121.00000000000001</v>
      </c>
      <c r="V8" s="24"/>
      <c r="W8" s="25">
        <f>SUM(T8/U8)</f>
        <v>0.49586776859504128</v>
      </c>
    </row>
    <row r="9" spans="1:23" ht="16" thickTop="1" thickBot="1">
      <c r="A9" s="1"/>
      <c r="B9" s="1"/>
      <c r="C9" s="26"/>
      <c r="D9" s="26"/>
      <c r="E9" s="26"/>
      <c r="F9" s="23"/>
      <c r="G9" s="23"/>
      <c r="H9" s="23"/>
      <c r="I9" s="23"/>
      <c r="J9" s="26"/>
      <c r="K9" s="27"/>
      <c r="L9" s="26"/>
      <c r="M9" s="23"/>
      <c r="N9" s="23"/>
      <c r="O9" s="23"/>
      <c r="P9" s="23"/>
      <c r="Q9" s="23"/>
      <c r="R9" s="28"/>
      <c r="S9" s="29"/>
      <c r="T9" s="23"/>
      <c r="U9" s="39"/>
      <c r="V9" s="30"/>
      <c r="W9" s="25"/>
    </row>
    <row r="10" spans="1:23" ht="16" thickTop="1" thickBot="1">
      <c r="A10" s="1"/>
      <c r="B10" s="1"/>
      <c r="C10" s="16">
        <f>SUM(C$8)</f>
        <v>10</v>
      </c>
      <c r="D10" s="16">
        <f>SUM(D$8)</f>
        <v>0</v>
      </c>
      <c r="E10" s="16">
        <f>SUM(E$8)</f>
        <v>0</v>
      </c>
      <c r="F10" s="15">
        <f>SUM(C10*$F$5)</f>
        <v>2.2000000000000002</v>
      </c>
      <c r="G10" s="16">
        <f>SUM(C10-D10)*$G$5</f>
        <v>1</v>
      </c>
      <c r="H10" s="16">
        <f>SUM(C10-D10-E10-F10-G10)</f>
        <v>6.8</v>
      </c>
      <c r="I10" s="17">
        <f>SUM(H10)*($I$5)</f>
        <v>40.799999999999997</v>
      </c>
      <c r="J10" s="18">
        <v>1.5</v>
      </c>
      <c r="K10" s="19">
        <f>SUM(J10-G10)</f>
        <v>0.5</v>
      </c>
      <c r="L10" s="20">
        <v>0</v>
      </c>
      <c r="M10" s="15">
        <f>SUM(H10-K10-L10)</f>
        <v>6.3</v>
      </c>
      <c r="N10" s="16">
        <f>SUM(K10*$I$5)/2</f>
        <v>1.5</v>
      </c>
      <c r="O10" s="16">
        <f>SUM(L10*$I$5)/1.5</f>
        <v>0</v>
      </c>
      <c r="P10" s="16">
        <f>SUM(N10+O10)</f>
        <v>1.5</v>
      </c>
      <c r="Q10" s="21">
        <f>SUM(O10+N10+I10)</f>
        <v>42.3</v>
      </c>
      <c r="R10" s="22">
        <f>SUM(M10/Q10)</f>
        <v>0.14893617021276595</v>
      </c>
      <c r="S10" s="16">
        <f>SUM(R10*43560)</f>
        <v>6487.6595744680844</v>
      </c>
      <c r="T10" s="18">
        <v>55</v>
      </c>
      <c r="U10" s="39">
        <f>SUM(S10/T10)</f>
        <v>117.95744680851062</v>
      </c>
      <c r="V10" s="30"/>
      <c r="W10" s="25">
        <f>SUM(T10/U10)</f>
        <v>0.46626984126984133</v>
      </c>
    </row>
    <row r="11" spans="1:23" ht="16" thickTop="1" thickBot="1">
      <c r="A11" s="1"/>
      <c r="B11" s="1"/>
      <c r="C11" s="23"/>
      <c r="D11" s="23"/>
      <c r="E11" s="23"/>
      <c r="F11" s="31"/>
      <c r="G11" s="23"/>
      <c r="H11" s="23"/>
      <c r="I11" s="23"/>
      <c r="J11" s="26"/>
      <c r="K11" s="27"/>
      <c r="L11" s="26"/>
      <c r="M11" s="23"/>
      <c r="N11" s="23"/>
      <c r="O11" s="23"/>
      <c r="P11" s="23"/>
      <c r="Q11" s="23"/>
      <c r="R11" s="28"/>
      <c r="S11" s="29"/>
      <c r="T11" s="23"/>
      <c r="U11" s="39"/>
      <c r="V11" s="30"/>
      <c r="W11" s="25"/>
    </row>
    <row r="12" spans="1:23" ht="16" thickTop="1" thickBot="1">
      <c r="A12" s="1"/>
      <c r="B12" s="1"/>
      <c r="C12" s="16">
        <f>SUM($C$8)</f>
        <v>10</v>
      </c>
      <c r="D12" s="16">
        <f>SUM($D$8)</f>
        <v>0</v>
      </c>
      <c r="E12" s="16">
        <f>SUM(E$8)</f>
        <v>0</v>
      </c>
      <c r="F12" s="15">
        <f>SUM(C12*$F$5)</f>
        <v>2.2000000000000002</v>
      </c>
      <c r="G12" s="16">
        <f>SUM(C12-D12)*$G$5</f>
        <v>1</v>
      </c>
      <c r="H12" s="16">
        <f>SUM(C12-D12-E12-F12-G12)</f>
        <v>6.8</v>
      </c>
      <c r="I12" s="17">
        <f>SUM(H12)*($I$5)</f>
        <v>40.799999999999997</v>
      </c>
      <c r="J12" s="18">
        <v>1.5</v>
      </c>
      <c r="K12" s="19">
        <f>SUM(J12-G12)</f>
        <v>0.5</v>
      </c>
      <c r="L12" s="20">
        <v>0.5</v>
      </c>
      <c r="M12" s="15">
        <f>SUM(H12-K12-L12)</f>
        <v>5.8</v>
      </c>
      <c r="N12" s="16">
        <f>SUM(K12*$I$5)/2</f>
        <v>1.5</v>
      </c>
      <c r="O12" s="16">
        <f>SUM(L12*$I$5)/1.5</f>
        <v>2</v>
      </c>
      <c r="P12" s="16">
        <f>SUM(N12+O12)</f>
        <v>3.5</v>
      </c>
      <c r="Q12" s="21">
        <f>SUM(O12+N12+I12)</f>
        <v>44.3</v>
      </c>
      <c r="R12" s="22">
        <f>SUM(M12/Q12)</f>
        <v>0.1309255079006772</v>
      </c>
      <c r="S12" s="16">
        <f>SUM(R12*43560)</f>
        <v>5703.115124153499</v>
      </c>
      <c r="T12" s="18">
        <v>52</v>
      </c>
      <c r="U12" s="39">
        <f>SUM(S12/T12)</f>
        <v>109.67529084910575</v>
      </c>
      <c r="V12" s="30"/>
      <c r="W12" s="25">
        <f>SUM(T12/U12)</f>
        <v>0.47412684842151925</v>
      </c>
    </row>
    <row r="13" spans="1:23" ht="16" thickTop="1" thickBot="1">
      <c r="A13" s="1"/>
      <c r="B13" s="1"/>
      <c r="C13" s="23"/>
      <c r="D13" s="23"/>
      <c r="E13" s="23"/>
      <c r="F13" s="31"/>
      <c r="G13" s="23"/>
      <c r="H13" s="23"/>
      <c r="I13" s="23"/>
      <c r="J13" s="26"/>
      <c r="K13" s="27"/>
      <c r="L13" s="26"/>
      <c r="M13" s="23"/>
      <c r="N13" s="23"/>
      <c r="O13" s="23"/>
      <c r="P13" s="23"/>
      <c r="Q13" s="23"/>
      <c r="R13" s="28"/>
      <c r="S13" s="29"/>
      <c r="T13" s="23"/>
      <c r="U13" s="39"/>
      <c r="V13" s="30"/>
      <c r="W13" s="25"/>
    </row>
    <row r="14" spans="1:23" ht="16" thickTop="1" thickBot="1">
      <c r="A14" s="1"/>
      <c r="B14" s="1"/>
      <c r="C14" s="16">
        <f>SUM($C$8)</f>
        <v>10</v>
      </c>
      <c r="D14" s="16">
        <f>SUM($D$8)</f>
        <v>0</v>
      </c>
      <c r="E14" s="16">
        <f>SUM(E$8)</f>
        <v>0</v>
      </c>
      <c r="F14" s="15">
        <f>SUM(C14*$F$5)</f>
        <v>2.2000000000000002</v>
      </c>
      <c r="G14" s="16">
        <f>SUM(C14-D14)*$G$5</f>
        <v>1</v>
      </c>
      <c r="H14" s="16">
        <f>SUM(C14-D14-E14-F14-G14)</f>
        <v>6.8</v>
      </c>
      <c r="I14" s="17">
        <f>SUM(H14)*($I$5)</f>
        <v>40.799999999999997</v>
      </c>
      <c r="J14" s="18">
        <v>1.5</v>
      </c>
      <c r="K14" s="19">
        <f>SUM(J14-G14)</f>
        <v>0.5</v>
      </c>
      <c r="L14" s="20">
        <v>1</v>
      </c>
      <c r="M14" s="15">
        <f>SUM(H14-K14-L14)</f>
        <v>5.3</v>
      </c>
      <c r="N14" s="16">
        <f>SUM(K14*$I$5)/2</f>
        <v>1.5</v>
      </c>
      <c r="O14" s="16">
        <f>SUM(L14*$I$5)/1.5</f>
        <v>4</v>
      </c>
      <c r="P14" s="16">
        <f>SUM(N14+O14)</f>
        <v>5.5</v>
      </c>
      <c r="Q14" s="21">
        <f>SUM(O14+N14+I14)</f>
        <v>46.3</v>
      </c>
      <c r="R14" s="22">
        <f>SUM(M14/Q14)</f>
        <v>0.1144708423326134</v>
      </c>
      <c r="S14" s="16">
        <f>SUM(R14*43560)</f>
        <v>4986.3498920086395</v>
      </c>
      <c r="T14" s="18">
        <v>50</v>
      </c>
      <c r="U14" s="39">
        <f>SUM(S14/T14)</f>
        <v>99.726997840172785</v>
      </c>
      <c r="V14" s="30"/>
      <c r="W14" s="25">
        <f>SUM(T14/U14)</f>
        <v>0.5013687475093993</v>
      </c>
    </row>
    <row r="15" spans="1:23" ht="16" thickTop="1" thickBot="1">
      <c r="A15" s="1"/>
      <c r="B15" s="1"/>
      <c r="C15" s="23"/>
      <c r="D15" s="23"/>
      <c r="E15" s="23"/>
      <c r="F15" s="31"/>
      <c r="G15" s="23"/>
      <c r="H15" s="23"/>
      <c r="I15" s="23"/>
      <c r="J15" s="26"/>
      <c r="K15" s="27"/>
      <c r="L15" s="26"/>
      <c r="M15" s="23"/>
      <c r="N15" s="23"/>
      <c r="O15" s="23"/>
      <c r="P15" s="23"/>
      <c r="Q15" s="23"/>
      <c r="R15" s="28"/>
      <c r="S15" s="29"/>
      <c r="T15" s="23"/>
      <c r="U15" s="39"/>
      <c r="V15" s="30"/>
      <c r="W15" s="25"/>
    </row>
    <row r="16" spans="1:23" ht="16" thickTop="1" thickBot="1">
      <c r="A16" s="1"/>
      <c r="B16" s="1"/>
      <c r="C16" s="16">
        <f>SUM($C$8)</f>
        <v>10</v>
      </c>
      <c r="D16" s="16">
        <f>SUM($D$8)</f>
        <v>0</v>
      </c>
      <c r="E16" s="16">
        <f>SUM(E$8)</f>
        <v>0</v>
      </c>
      <c r="F16" s="15">
        <f>SUM(C16*$F$5)</f>
        <v>2.2000000000000002</v>
      </c>
      <c r="G16" s="16">
        <f>SUM(C16-D16)*$G$5</f>
        <v>1</v>
      </c>
      <c r="H16" s="16">
        <f>SUM(C16-D16-E16-F16-G16)</f>
        <v>6.8</v>
      </c>
      <c r="I16" s="17">
        <f>SUM(H16)*($I$5)</f>
        <v>40.799999999999997</v>
      </c>
      <c r="J16" s="18">
        <v>1.5</v>
      </c>
      <c r="K16" s="19">
        <f>SUM(J16-G16)</f>
        <v>0.5</v>
      </c>
      <c r="L16" s="20">
        <v>1.5</v>
      </c>
      <c r="M16" s="15">
        <f>SUM(H16-K16-L16)</f>
        <v>4.8</v>
      </c>
      <c r="N16" s="16">
        <f>SUM(K16*$I$5)/2</f>
        <v>1.5</v>
      </c>
      <c r="O16" s="16">
        <f>SUM(L16*$I$5)/1.5</f>
        <v>6</v>
      </c>
      <c r="P16" s="16">
        <f>SUM(N16+O16)</f>
        <v>7.5</v>
      </c>
      <c r="Q16" s="21">
        <f>SUM(O16+N16+I16)</f>
        <v>48.3</v>
      </c>
      <c r="R16" s="22">
        <f>SUM(M16/Q16)</f>
        <v>9.9378881987577647E-2</v>
      </c>
      <c r="S16" s="16">
        <f>SUM(R16*43560)</f>
        <v>4328.9440993788821</v>
      </c>
      <c r="T16" s="18">
        <v>45</v>
      </c>
      <c r="U16" s="39">
        <f>SUM(S16/T16)</f>
        <v>96.198757763975152</v>
      </c>
      <c r="V16" s="30"/>
      <c r="W16" s="25">
        <f>SUM(T16/U16)</f>
        <v>0.46778150826446285</v>
      </c>
    </row>
    <row r="17" spans="3:6" ht="15" thickTop="1"/>
    <row r="18" spans="3:6">
      <c r="C18" s="32" t="s">
        <v>25</v>
      </c>
    </row>
    <row r="19" spans="3:6" ht="15" thickBot="1"/>
    <row r="20" spans="3:6" ht="16" thickTop="1" thickBot="1">
      <c r="C20" s="14"/>
      <c r="F20" s="33" t="s">
        <v>26</v>
      </c>
    </row>
    <row r="21" spans="3:6" ht="15" thickTop="1"/>
    <row r="22" spans="3:6">
      <c r="C22" s="34"/>
      <c r="F22" s="33" t="s">
        <v>27</v>
      </c>
    </row>
    <row r="23" spans="3:6">
      <c r="F23" s="35"/>
    </row>
    <row r="24" spans="3:6">
      <c r="C24" s="36"/>
      <c r="F24" s="37" t="s">
        <v>28</v>
      </c>
    </row>
    <row r="25" spans="3:6">
      <c r="F25" s="35"/>
    </row>
    <row r="26" spans="3:6">
      <c r="C26" s="38"/>
      <c r="F26" s="33" t="s">
        <v>29</v>
      </c>
    </row>
  </sheetData>
  <sheetProtection password="CE84" sheet="1" objects="1" scenarios="1"/>
  <mergeCells count="4">
    <mergeCell ref="B2:I2"/>
    <mergeCell ref="C4:I4"/>
    <mergeCell ref="J4:P4"/>
    <mergeCell ref="R4:U4"/>
  </mergeCells>
  <conditionalFormatting sqref="R8 R10 R12 R14 R16">
    <cfRule type="cellIs" dxfId="1" priority="2" operator="lessThan">
      <formula>0.1</formula>
    </cfRule>
  </conditionalFormatting>
  <conditionalFormatting sqref="S8 S10 S12 S14 S16">
    <cfRule type="cellIs" dxfId="0" priority="1" operator="lessThan">
      <formula>4356</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BLANK</vt:lpstr>
      <vt:lpstr>Sample</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Gaspard</dc:creator>
  <cp:lastModifiedBy>Amanda Moody</cp:lastModifiedBy>
  <dcterms:created xsi:type="dcterms:W3CDTF">2012-09-19T12:48:16Z</dcterms:created>
  <dcterms:modified xsi:type="dcterms:W3CDTF">2017-01-23T16:57:21Z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